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/>
  </bookViews>
  <sheets>
    <sheet name="RESUMEN DE FCAS" sheetId="3" r:id="rId1"/>
    <sheet name="EST-ANTEP-PROY-TOP" sheetId="9" r:id="rId2"/>
    <sheet name="EDIFICACIONES" sheetId="14" r:id="rId3"/>
    <sheet name="ELECTRICIDAD" sheetId="15" r:id="rId4"/>
    <sheet name="ELECTROMECANICA" sheetId="16" r:id="rId5"/>
    <sheet name="REPARACIONES" sheetId="17" r:id="rId6"/>
    <sheet name="SANEAMIENTO AMBIENTAL" sheetId="18" r:id="rId7"/>
    <sheet name="TRANSPORTE" sheetId="19" r:id="rId8"/>
    <sheet name="URBANISMO" sheetId="20" r:id="rId9"/>
    <sheet name="VIALIDAD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BONOHIJOS" localSheetId="2">EDIFICACIONES!$I$104</definedName>
    <definedName name="BONOHIJOS" localSheetId="3">ELECTRICIDAD!$I$104</definedName>
    <definedName name="BONOHIJOS" localSheetId="4">ELECTROMECANICA!$I$104</definedName>
    <definedName name="BONOHIJOS" localSheetId="5">REPARACIONES!$I$104</definedName>
    <definedName name="BONOHIJOS" localSheetId="6">'SANEAMIENTO AMBIENTAL'!$I$104</definedName>
    <definedName name="BONOHIJOS" localSheetId="7">TRANSPORTE!$I$104</definedName>
    <definedName name="BONOHIJOS" localSheetId="8">URBANISMO!$I$104</definedName>
    <definedName name="BONOHIJOS" localSheetId="9">VIALIDAD!$I$104</definedName>
    <definedName name="BONOHIJOS">#REF!</definedName>
    <definedName name="BONOMATRI" localSheetId="2">EDIFICACIONES!$I$106</definedName>
    <definedName name="BONOMATRI" localSheetId="3">ELECTRICIDAD!$I$106</definedName>
    <definedName name="BONOMATRI" localSheetId="4">ELECTROMECANICA!$I$106</definedName>
    <definedName name="BONOMATRI" localSheetId="5">REPARACIONES!$I$106</definedName>
    <definedName name="BONOMATRI" localSheetId="6">'SANEAMIENTO AMBIENTAL'!$I$106</definedName>
    <definedName name="BONOMATRI" localSheetId="7">TRANSPORTE!$I$106</definedName>
    <definedName name="BONOMATRI" localSheetId="8">URBANISMO!$I$106</definedName>
    <definedName name="BONOMATRI" localSheetId="9">VIALIDAD!$I$106</definedName>
    <definedName name="BONOMATRI">#REF!</definedName>
    <definedName name="BVACACION" localSheetId="2">EDIFICACIONES!$I$166</definedName>
    <definedName name="BVACACION" localSheetId="3">ELECTRICIDAD!$I$166</definedName>
    <definedName name="BVACACION" localSheetId="4">ELECTROMECANICA!$I$166</definedName>
    <definedName name="BVACACION" localSheetId="5">REPARACIONES!$I$166</definedName>
    <definedName name="BVACACION" localSheetId="6">'SANEAMIENTO AMBIENTAL'!$I$166</definedName>
    <definedName name="BVACACION" localSheetId="7">TRANSPORTE!$I$166</definedName>
    <definedName name="BVACACION" localSheetId="8">URBANISMO!$I$166</definedName>
    <definedName name="BVACACION" localSheetId="9">VIALIDAD!$I$166</definedName>
    <definedName name="BVACACION">#REF!</definedName>
    <definedName name="DPm" localSheetId="2">EDIFICACIONES!$F$60</definedName>
    <definedName name="DPm" localSheetId="3">ELECTRICIDAD!$F$60</definedName>
    <definedName name="DPm" localSheetId="4">ELECTROMECANICA!$F$60</definedName>
    <definedName name="DPm" localSheetId="1">#REF!</definedName>
    <definedName name="DPm" localSheetId="5">REPARACIONES!$F$60</definedName>
    <definedName name="DPm" localSheetId="0">#REF!</definedName>
    <definedName name="DPm" localSheetId="6">'SANEAMIENTO AMBIENTAL'!$F$60</definedName>
    <definedName name="DPm" localSheetId="7">TRANSPORTE!$F$60</definedName>
    <definedName name="DPm" localSheetId="8">URBANISMO!$F$60</definedName>
    <definedName name="DPm" localSheetId="9">VIALIDAD!$F$60</definedName>
    <definedName name="DPm">#REF!</definedName>
    <definedName name="DPsem" localSheetId="2">EDIFICACIONES!$H$60</definedName>
    <definedName name="DPsem" localSheetId="3">ELECTRICIDAD!$H$60</definedName>
    <definedName name="DPsem" localSheetId="4">ELECTROMECANICA!$H$60</definedName>
    <definedName name="DPsem" localSheetId="1">#REF!</definedName>
    <definedName name="DPsem" localSheetId="5">REPARACIONES!$H$60</definedName>
    <definedName name="DPsem" localSheetId="0">#REF!</definedName>
    <definedName name="DPsem" localSheetId="6">'SANEAMIENTO AMBIENTAL'!$H$60</definedName>
    <definedName name="DPsem" localSheetId="7">TRANSPORTE!$H$60</definedName>
    <definedName name="DPsem" localSheetId="8">URBANISMO!$H$60</definedName>
    <definedName name="DPsem" localSheetId="9">VIALIDAD!$H$60</definedName>
    <definedName name="DPsem">#REF!</definedName>
    <definedName name="FCASP" localSheetId="3">[1]VARIABLES!$C$31</definedName>
    <definedName name="FCASP" localSheetId="4">[2]VARIABLES!$C$31</definedName>
    <definedName name="FCASP" localSheetId="5">[3]VARIABLES!$C$31</definedName>
    <definedName name="FCASP" localSheetId="0">#REF!</definedName>
    <definedName name="FCASP" localSheetId="6">[4]VARIABLES!$C$31</definedName>
    <definedName name="FCASP" localSheetId="7">[5]VARIABLES!$C$31</definedName>
    <definedName name="FCASP" localSheetId="8">[6]VARIABLES!$C$31</definedName>
    <definedName name="FCASP" localSheetId="9">[7]VARIABLES!$C$31</definedName>
    <definedName name="FCASP">[8]VARIABLES!$C$31</definedName>
    <definedName name="FFPROY" localSheetId="2">EDIFICACIONES!$I$18</definedName>
    <definedName name="FFPROY" localSheetId="3">ELECTRICIDAD!$I$18</definedName>
    <definedName name="FFPROY" localSheetId="4">ELECTROMECANICA!$I$18</definedName>
    <definedName name="FFPROY" localSheetId="1">#REF!</definedName>
    <definedName name="FFPROY" localSheetId="5">REPARACIONES!$I$18</definedName>
    <definedName name="FFPROY" localSheetId="0">#REF!</definedName>
    <definedName name="FFPROY" localSheetId="6">'SANEAMIENTO AMBIENTAL'!$I$18</definedName>
    <definedName name="FFPROY" localSheetId="7">TRANSPORTE!$I$18</definedName>
    <definedName name="FFPROY" localSheetId="8">URBANISMO!$I$18</definedName>
    <definedName name="FFPROY" localSheetId="9">VIALIDAD!$I$18</definedName>
    <definedName name="FFPROY">#REF!</definedName>
    <definedName name="FFPROYR" localSheetId="2">EDIFICACIONES!$I$18</definedName>
    <definedName name="FFPROYR" localSheetId="3">ELECTRICIDAD!$I$18</definedName>
    <definedName name="FFPROYR" localSheetId="4">ELECTROMECANICA!$I$18</definedName>
    <definedName name="FFPROYR" localSheetId="5">REPARACIONES!$I$18</definedName>
    <definedName name="FFPROYR" localSheetId="0">#REF!</definedName>
    <definedName name="FFPROYR" localSheetId="6">'SANEAMIENTO AMBIENTAL'!$I$18</definedName>
    <definedName name="FFPROYR" localSheetId="7">TRANSPORTE!$I$18</definedName>
    <definedName name="FFPROYR" localSheetId="8">URBANISMO!$I$18</definedName>
    <definedName name="FFPROYR" localSheetId="9">VIALIDAD!$I$18</definedName>
    <definedName name="FFPROYR">#REF!</definedName>
    <definedName name="FIPROY" localSheetId="2">EDIFICACIONES!$D$18</definedName>
    <definedName name="FIPROY" localSheetId="3">ELECTRICIDAD!$D$18</definedName>
    <definedName name="FIPROY" localSheetId="4">ELECTROMECANICA!$D$18</definedName>
    <definedName name="FIPROY" localSheetId="1">#REF!</definedName>
    <definedName name="FIPROY" localSheetId="5">REPARACIONES!$D$18</definedName>
    <definedName name="FIPROY" localSheetId="0">#REF!</definedName>
    <definedName name="FIPROY" localSheetId="6">'SANEAMIENTO AMBIENTAL'!$D$18</definedName>
    <definedName name="FIPROY" localSheetId="7">TRANSPORTE!$D$18</definedName>
    <definedName name="FIPROY" localSheetId="8">URBANISMO!$D$18</definedName>
    <definedName name="FIPROY" localSheetId="9">VIALIDAD!$D$18</definedName>
    <definedName name="FIPROY">#REF!</definedName>
    <definedName name="FIPROYR" localSheetId="2">EDIFICACIONES!$D$18</definedName>
    <definedName name="FIPROYR" localSheetId="3">ELECTRICIDAD!$D$18</definedName>
    <definedName name="FIPROYR" localSheetId="4">ELECTROMECANICA!$D$18</definedName>
    <definedName name="FIPROYR" localSheetId="5">REPARACIONES!$D$18</definedName>
    <definedName name="FIPROYR" localSheetId="0">#REF!</definedName>
    <definedName name="FIPROYR" localSheetId="6">'SANEAMIENTO AMBIENTAL'!$D$18</definedName>
    <definedName name="FIPROYR" localSheetId="7">TRANSPORTE!$D$18</definedName>
    <definedName name="FIPROYR" localSheetId="8">URBANISMO!$D$18</definedName>
    <definedName name="FIPROYR" localSheetId="9">VIALIDAD!$D$18</definedName>
    <definedName name="FIPROYR">#REF!</definedName>
    <definedName name="JEXTRA" localSheetId="2">EDIFICACIONES!$K$141</definedName>
    <definedName name="JEXTRA" localSheetId="3">ELECTRICIDAD!$K$141</definedName>
    <definedName name="JEXTRA" localSheetId="4">ELECTROMECANICA!$K$141</definedName>
    <definedName name="JEXTRA" localSheetId="5">REPARACIONES!$K$141</definedName>
    <definedName name="JEXTRA" localSheetId="6">'SANEAMIENTO AMBIENTAL'!$K$141</definedName>
    <definedName name="JEXTRA" localSheetId="7">TRANSPORTE!$K$141</definedName>
    <definedName name="JEXTRA" localSheetId="8">URBANISMO!$K$141</definedName>
    <definedName name="JEXTRA" localSheetId="9">VIALIDAD!$K$141</definedName>
    <definedName name="JEXTRA">#REF!</definedName>
    <definedName name="PUNTUAL" localSheetId="2">EDIFICACIONES!$K$139</definedName>
    <definedName name="PUNTUAL" localSheetId="3">ELECTRICIDAD!$K$139</definedName>
    <definedName name="PUNTUAL" localSheetId="4">ELECTROMECANICA!$K$139</definedName>
    <definedName name="PUNTUAL" localSheetId="5">REPARACIONES!$K$139</definedName>
    <definedName name="PUNTUAL" localSheetId="6">'SANEAMIENTO AMBIENTAL'!$K$139</definedName>
    <definedName name="PUNTUAL" localSheetId="7">TRANSPORTE!$K$139</definedName>
    <definedName name="PUNTUAL" localSheetId="8">URBANISMO!$K$139</definedName>
    <definedName name="PUNTUAL" localSheetId="9">VIALIDAD!$K$139</definedName>
    <definedName name="PUNTUAL">#REF!</definedName>
    <definedName name="SBP" localSheetId="2">EDIFICACIONES!$H$56</definedName>
    <definedName name="SBP" localSheetId="3">ELECTRICIDAD!$H$56</definedName>
    <definedName name="SBP" localSheetId="4">ELECTROMECANICA!$H$56</definedName>
    <definedName name="SBP" localSheetId="1">#REF!</definedName>
    <definedName name="SBP" localSheetId="5">REPARACIONES!$H$56</definedName>
    <definedName name="SBP" localSheetId="0">#REF!</definedName>
    <definedName name="SBP" localSheetId="6">'SANEAMIENTO AMBIENTAL'!$H$56</definedName>
    <definedName name="SBP" localSheetId="7">TRANSPORTE!$H$56</definedName>
    <definedName name="SBP" localSheetId="8">URBANISMO!$H$56</definedName>
    <definedName name="SBP" localSheetId="9">VIALIDAD!$H$56</definedName>
    <definedName name="SBP">#REF!</definedName>
    <definedName name="SMN" localSheetId="3">[1]PERIODOS!$F$124</definedName>
    <definedName name="SMN" localSheetId="4">[2]PERIODOS!$F$124</definedName>
    <definedName name="SMN" localSheetId="5">[3]PERIODOS!$F$124</definedName>
    <definedName name="SMN" localSheetId="0">#REF!</definedName>
    <definedName name="SMN" localSheetId="6">[4]PERIODOS!$F$124</definedName>
    <definedName name="SMN" localSheetId="7">[5]PERIODOS!$F$124</definedName>
    <definedName name="SMN" localSheetId="8">[6]PERIODOS!$F$124</definedName>
    <definedName name="SMN" localSheetId="9">[7]PERIODOS!$F$124</definedName>
    <definedName name="SMN">[8]PERIODOS!$F$124</definedName>
    <definedName name="TDET" localSheetId="2">EDIFICACIONES!$H$82</definedName>
    <definedName name="TDET" localSheetId="3">ELECTRICIDAD!$H$82</definedName>
    <definedName name="TDET" localSheetId="4">ELECTROMECANICA!$H$82</definedName>
    <definedName name="TDET" localSheetId="1">#REF!</definedName>
    <definedName name="TDET" localSheetId="5">REPARACIONES!$H$82</definedName>
    <definedName name="TDET" localSheetId="0">#REF!</definedName>
    <definedName name="TDET" localSheetId="6">'SANEAMIENTO AMBIENTAL'!$H$82</definedName>
    <definedName name="TDET" localSheetId="7">TRANSPORTE!$H$82</definedName>
    <definedName name="TDET" localSheetId="8">URBANISMO!$H$82</definedName>
    <definedName name="TDET" localSheetId="9">VIALIDAD!$H$82</definedName>
    <definedName name="TDET">#REF!</definedName>
    <definedName name="TDLL" localSheetId="2">EDIFICACIONES!$H$78</definedName>
    <definedName name="TDLL" localSheetId="3">ELECTRICIDAD!$H$78</definedName>
    <definedName name="TDLL" localSheetId="4">ELECTROMECANICA!$H$78</definedName>
    <definedName name="TDLL" localSheetId="1">#REF!</definedName>
    <definedName name="TDLL" localSheetId="5">REPARACIONES!$H$78</definedName>
    <definedName name="TDLL" localSheetId="0">#REF!</definedName>
    <definedName name="TDLL" localSheetId="6">'SANEAMIENTO AMBIENTAL'!$H$78</definedName>
    <definedName name="TDLL" localSheetId="7">TRANSPORTE!$H$78</definedName>
    <definedName name="TDLL" localSheetId="8">URBANISMO!$H$78</definedName>
    <definedName name="TDLL" localSheetId="9">VIALIDAD!$H$78</definedName>
    <definedName name="TDLL">#REF!</definedName>
    <definedName name="TDP" localSheetId="2">EDIFICACIONES!$E$18</definedName>
    <definedName name="TDP" localSheetId="3">ELECTRICIDAD!$E$18</definedName>
    <definedName name="TDP" localSheetId="4">ELECTROMECANICA!$E$18</definedName>
    <definedName name="TDP" localSheetId="1">#REF!</definedName>
    <definedName name="TDP" localSheetId="5">REPARACIONES!$E$18</definedName>
    <definedName name="TDP" localSheetId="0">#REF!</definedName>
    <definedName name="TDP" localSheetId="6">'SANEAMIENTO AMBIENTAL'!$E$18</definedName>
    <definedName name="TDP" localSheetId="7">TRANSPORTE!$E$18</definedName>
    <definedName name="TDP" localSheetId="8">URBANISMO!$E$18</definedName>
    <definedName name="TDP" localSheetId="9">VIALIDAD!$E$18</definedName>
    <definedName name="TDP">#REF!</definedName>
    <definedName name="TDT" localSheetId="2">EDIFICACIONES!$F$54</definedName>
    <definedName name="TDT" localSheetId="3">ELECTRICIDAD!$F$54</definedName>
    <definedName name="TDT" localSheetId="4">ELECTROMECANICA!$F$54</definedName>
    <definedName name="TDT" localSheetId="1">#REF!</definedName>
    <definedName name="TDT" localSheetId="5">REPARACIONES!$F$54</definedName>
    <definedName name="TDT" localSheetId="0">#REF!</definedName>
    <definedName name="TDT" localSheetId="6">'SANEAMIENTO AMBIENTAL'!$F$54</definedName>
    <definedName name="TDT" localSheetId="7">TRANSPORTE!$F$54</definedName>
    <definedName name="TDT" localSheetId="8">URBANISMO!$F$54</definedName>
    <definedName name="TDT" localSheetId="9">VIALIDAD!$F$54</definedName>
    <definedName name="TDT">#REF!</definedName>
    <definedName name="TESPECIAL" localSheetId="2">EDIFICACIONES!$K$154</definedName>
    <definedName name="TESPECIAL" localSheetId="3">ELECTRICIDAD!$K$154</definedName>
    <definedName name="TESPECIAL" localSheetId="4">ELECTROMECANICA!$K$154</definedName>
    <definedName name="TESPECIAL" localSheetId="5">REPARACIONES!$K$154</definedName>
    <definedName name="TESPECIAL" localSheetId="6">'SANEAMIENTO AMBIENTAL'!$K$154</definedName>
    <definedName name="TESPECIAL" localSheetId="7">TRANSPORTE!$K$154</definedName>
    <definedName name="TESPECIAL" localSheetId="8">URBANISMO!$K$154</definedName>
    <definedName name="TESPECIAL" localSheetId="9">VIALIDAD!$K$154</definedName>
    <definedName name="TESPECIAL">#REF!</definedName>
    <definedName name="TOM" localSheetId="2">EDIFICACIONES!$K$54</definedName>
    <definedName name="TOM" localSheetId="3">ELECTRICIDAD!$K$54</definedName>
    <definedName name="TOM" localSheetId="4">ELECTROMECANICA!$K$54</definedName>
    <definedName name="TOM" localSheetId="1">#REF!</definedName>
    <definedName name="TOM" localSheetId="5">REPARACIONES!$K$54</definedName>
    <definedName name="TOM" localSheetId="0">#REF!</definedName>
    <definedName name="TOM" localSheetId="6">'SANEAMIENTO AMBIENTAL'!$K$54</definedName>
    <definedName name="TOM" localSheetId="7">TRANSPORTE!$K$54</definedName>
    <definedName name="TOM" localSheetId="8">URBANISMO!$K$54</definedName>
    <definedName name="TOM" localSheetId="9">VIALIDAD!$K$54</definedName>
    <definedName name="TOM">#REF!</definedName>
    <definedName name="VUT" localSheetId="3">[1]VARIABLES!$C$9</definedName>
    <definedName name="VUT" localSheetId="4">[2]VARIABLES!$C$9</definedName>
    <definedName name="VUT" localSheetId="1">[9]VARIABLES!$C$9</definedName>
    <definedName name="VUT" localSheetId="5">[3]VARIABLES!$C$9</definedName>
    <definedName name="VUT" localSheetId="0">#REF!</definedName>
    <definedName name="VUT" localSheetId="6">[4]VARIABLES!$C$9</definedName>
    <definedName name="VUT" localSheetId="7">[5]VARIABLES!$C$9</definedName>
    <definedName name="VUT" localSheetId="8">[6]VARIABLES!$C$9</definedName>
    <definedName name="VUT" localSheetId="9">[7]VARIABLES!$C$9</definedName>
    <definedName name="VUT">[8]VARIABLES!$C$9</definedName>
  </definedNames>
  <calcPr calcId="125725" fullPrecision="0"/>
</workbook>
</file>

<file path=xl/calcChain.xml><?xml version="1.0" encoding="utf-8"?>
<calcChain xmlns="http://schemas.openxmlformats.org/spreadsheetml/2006/main">
  <c r="K251" i="14"/>
  <c r="C212"/>
  <c r="F211"/>
  <c r="F212" s="1"/>
  <c r="K204"/>
  <c r="K198"/>
  <c r="K196"/>
  <c r="K192"/>
  <c r="K190"/>
  <c r="K188"/>
  <c r="K186"/>
  <c r="K184"/>
  <c r="G178"/>
  <c r="K170"/>
  <c r="I170"/>
  <c r="K168"/>
  <c r="I168"/>
  <c r="J166"/>
  <c r="I166"/>
  <c r="K166" s="1"/>
  <c r="C164"/>
  <c r="F163"/>
  <c r="F164" s="1"/>
  <c r="C161"/>
  <c r="F160"/>
  <c r="F161" s="1"/>
  <c r="C158"/>
  <c r="F157"/>
  <c r="F158" s="1"/>
  <c r="J141"/>
  <c r="I141"/>
  <c r="K139"/>
  <c r="I139"/>
  <c r="M131"/>
  <c r="K131"/>
  <c r="K126"/>
  <c r="J126"/>
  <c r="I126"/>
  <c r="I118"/>
  <c r="J110"/>
  <c r="I106"/>
  <c r="J104"/>
  <c r="I104"/>
  <c r="I102"/>
  <c r="K100"/>
  <c r="I98"/>
  <c r="I96"/>
  <c r="J257" s="1"/>
  <c r="K90"/>
  <c r="D76"/>
  <c r="E66"/>
  <c r="H78" s="1"/>
  <c r="I64"/>
  <c r="D78" s="1"/>
  <c r="E64"/>
  <c r="H80" s="1"/>
  <c r="I62"/>
  <c r="H76" s="1"/>
  <c r="J60"/>
  <c r="H60"/>
  <c r="F60"/>
  <c r="J54"/>
  <c r="G54"/>
  <c r="F54"/>
  <c r="K52"/>
  <c r="J52"/>
  <c r="H52"/>
  <c r="I52" s="1"/>
  <c r="K50"/>
  <c r="J50"/>
  <c r="H50"/>
  <c r="I50" s="1"/>
  <c r="K48"/>
  <c r="J48"/>
  <c r="H48"/>
  <c r="I48" s="1"/>
  <c r="K46"/>
  <c r="J46"/>
  <c r="H46"/>
  <c r="I46" s="1"/>
  <c r="K44"/>
  <c r="J44"/>
  <c r="H44"/>
  <c r="I44" s="1"/>
  <c r="K42"/>
  <c r="J42"/>
  <c r="H42"/>
  <c r="I42" s="1"/>
  <c r="K40"/>
  <c r="J40"/>
  <c r="H40"/>
  <c r="I40" s="1"/>
  <c r="K38"/>
  <c r="J38"/>
  <c r="H38"/>
  <c r="I38" s="1"/>
  <c r="K36"/>
  <c r="J36"/>
  <c r="H36"/>
  <c r="I36" s="1"/>
  <c r="K34"/>
  <c r="K54" s="1"/>
  <c r="J34"/>
  <c r="H34"/>
  <c r="I34" s="1"/>
  <c r="G27"/>
  <c r="I19"/>
  <c r="D19"/>
  <c r="I18"/>
  <c r="K6"/>
  <c r="K4"/>
  <c r="I54" l="1"/>
  <c r="H56" s="1"/>
  <c r="K240" s="1"/>
  <c r="K124"/>
  <c r="K242"/>
  <c r="K116"/>
  <c r="K122"/>
  <c r="K104"/>
  <c r="K236"/>
  <c r="K238"/>
  <c r="K216"/>
  <c r="K118"/>
  <c r="K206"/>
  <c r="K228"/>
  <c r="K176"/>
  <c r="K194"/>
  <c r="K202"/>
  <c r="K200"/>
  <c r="K214"/>
  <c r="D60"/>
  <c r="J106"/>
  <c r="K106" s="1"/>
  <c r="K113"/>
  <c r="K141"/>
  <c r="K182"/>
  <c r="K230"/>
  <c r="K102"/>
  <c r="K110"/>
  <c r="J118"/>
  <c r="J246" s="1"/>
  <c r="D80" s="1"/>
  <c r="H82" s="1"/>
  <c r="K255" s="1"/>
  <c r="K218"/>
  <c r="K154" l="1"/>
  <c r="K211"/>
  <c r="K222"/>
  <c r="K224" s="1"/>
  <c r="K226" s="1"/>
  <c r="K98"/>
  <c r="K96"/>
  <c r="K248" s="1"/>
  <c r="K253" s="1"/>
  <c r="K257" s="1"/>
  <c r="K120"/>
  <c r="H271" s="1"/>
  <c r="H269"/>
  <c r="H267"/>
  <c r="J133" l="1"/>
  <c r="J20"/>
  <c r="F20"/>
  <c r="F133"/>
  <c r="C20"/>
  <c r="C133"/>
</calcChain>
</file>

<file path=xl/sharedStrings.xml><?xml version="1.0" encoding="utf-8"?>
<sst xmlns="http://schemas.openxmlformats.org/spreadsheetml/2006/main" count="2069" uniqueCount="245">
  <si>
    <t>DATOS CONTRATO</t>
  </si>
  <si>
    <t>EMPRESA CONTRATISTA:</t>
  </si>
  <si>
    <t>DEPARTAMENTO DE ANALISIS Y COSTOS - C.I.V.</t>
  </si>
  <si>
    <t>FECHA ELABORACIÓN:</t>
  </si>
  <si>
    <t>PROYECTO:</t>
  </si>
  <si>
    <t>EDIFICACIONES</t>
  </si>
  <si>
    <t>HORA DE IMPRESIÓN: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</si>
  <si>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</si>
  <si>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</si>
  <si>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</si>
  <si>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</si>
  <si>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</si>
  <si>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</si>
  <si>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</si>
  <si>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</si>
  <si>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</si>
  <si>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</si>
  <si>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</si>
  <si>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</si>
  <si>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</si>
  <si>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</si>
  <si>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</si>
  <si>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</si>
  <si>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</si>
  <si>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</si>
  <si>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</si>
  <si>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</si>
  <si>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</si>
  <si>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</si>
  <si>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</si>
  <si>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</si>
  <si>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</si>
  <si>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</si>
  <si>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</si>
  <si>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</si>
  <si>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</si>
  <si>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</si>
  <si>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</si>
  <si>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</si>
  <si>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</si>
  <si>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</si>
  <si>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</si>
  <si>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</si>
  <si>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</si>
  <si>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</si>
  <si>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</si>
  <si>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</si>
  <si>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</si>
  <si>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</si>
  <si>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CALUSULAS GENERALES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</si>
  <si>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</si>
  <si>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</si>
  <si>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</si>
  <si>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</si>
  <si>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</si>
  <si>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</si>
  <si>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</si>
  <si>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</si>
  <si>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</si>
  <si>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</si>
  <si>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</si>
  <si>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</si>
  <si>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</si>
  <si>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</si>
  <si>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</si>
  <si>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</si>
  <si>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</si>
  <si>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</si>
  <si>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</si>
  <si>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</si>
  <si>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</si>
  <si>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</si>
  <si>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</si>
  <si>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</si>
  <si>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</si>
  <si>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</si>
  <si>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</si>
  <si>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</si>
  <si>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</si>
  <si>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</si>
  <si>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</si>
  <si>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</si>
  <si>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</si>
  <si>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</si>
  <si>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</si>
  <si>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</si>
  <si>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</si>
  <si>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</si>
  <si>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</si>
  <si>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</si>
  <si>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</si>
  <si>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</si>
  <si>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</si>
  <si>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</si>
  <si>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</si>
  <si>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</si>
  <si>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</si>
  <si>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</si>
  <si>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</si>
  <si>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</si>
  <si>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</si>
  <si>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</si>
  <si>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</si>
  <si>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</si>
  <si>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</si>
  <si>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</si>
  <si>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</si>
  <si>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</si>
  <si>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</si>
  <si>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</si>
  <si>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</si>
  <si>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</si>
  <si>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</si>
  <si>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</si>
  <si>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</si>
  <si>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</si>
  <si>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</si>
  <si>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</si>
  <si>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</si>
  <si>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</si>
  <si>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</si>
  <si>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</si>
  <si>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</si>
  <si>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</si>
  <si>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</si>
  <si>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</si>
  <si>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</si>
  <si>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</si>
  <si>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</si>
  <si>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</si>
  <si>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</si>
  <si>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</si>
  <si>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</si>
  <si>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</si>
  <si>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</si>
  <si>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</si>
  <si>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</si>
  <si>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SABADO</t>
  </si>
  <si>
    <t>JUEVES</t>
  </si>
  <si>
    <t>CLASE I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</si>
  <si>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</si>
  <si>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</si>
  <si>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</si>
  <si>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</si>
  <si>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</si>
  <si>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</si>
  <si>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</si>
  <si>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</si>
  <si>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</si>
  <si>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</si>
  <si>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</si>
  <si>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</si>
  <si>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</si>
  <si>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</si>
  <si>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</si>
  <si>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</si>
  <si>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</si>
  <si>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</si>
  <si>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</si>
  <si>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</si>
  <si>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</si>
  <si>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</si>
  <si>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</si>
  <si>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</si>
  <si>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</si>
  <si>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</si>
  <si>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</si>
  <si>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</si>
  <si>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</si>
  <si>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</si>
  <si>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</si>
  <si>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</si>
  <si>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</si>
  <si>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t>REPARACIONES</t>
  </si>
  <si>
    <t>Bono de alimentación: 17 U.T.=17x300,00 = Bs. 5.100,00 según Gaceta Oficial Ext. Nº 6313 del 02/07/2017-Decreto 2.967</t>
  </si>
  <si>
    <t>Salario Mínimo Nacional: Bs. 97.531,56 según Gaceta Oficial Extraordinaria Nº 6313 del 02/07/2017 - Decreto 2.966</t>
  </si>
  <si>
    <t>Bono de Alimentación de BS. 153.000,00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</si>
  <si>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</si>
  <si>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</si>
  <si>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</si>
  <si>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</si>
  <si>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</si>
  <si>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</si>
  <si>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</si>
  <si>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</si>
  <si>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</si>
  <si>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</si>
  <si>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</si>
  <si>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</si>
  <si>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</si>
  <si>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</si>
  <si>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</si>
  <si>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</si>
  <si>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</si>
  <si>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</si>
  <si>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</si>
  <si>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</si>
  <si>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</si>
  <si>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</si>
  <si>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</si>
  <si>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</si>
  <si>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</si>
  <si>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</si>
  <si>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</si>
  <si>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</si>
  <si>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</si>
  <si>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</si>
  <si>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</si>
  <si>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</si>
  <si>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</si>
  <si>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</si>
  <si>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</si>
  <si>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</si>
  <si>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</si>
  <si>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</si>
  <si>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</si>
  <si>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</si>
  <si>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</si>
  <si>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</si>
  <si>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</si>
  <si>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</si>
  <si>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</si>
  <si>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</si>
  <si>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</si>
  <si>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</si>
  <si>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</si>
  <si>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</si>
  <si>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</si>
  <si>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</si>
  <si>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</si>
  <si>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VIERNES</t>
  </si>
  <si>
    <t>ELECTROMECÁNICA</t>
  </si>
  <si>
    <t>FCAS VIGENTE EN LAS GUÍAS PARA EL MES DE AGOSTO 2017</t>
  </si>
  <si>
    <t>DOMINGO</t>
  </si>
  <si>
    <t>CLASE V</t>
  </si>
  <si>
    <t>Valores obtenidos aplicando la Convención Colectiva 2016-2018 5ta. Homologación 07/08/2017 y el nuevo valor del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</si>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</sst>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##0.0000&quot; dias&quot;"/>
    <numFmt numFmtId="166" formatCode="##0.00&quot; Bs&quot;"/>
    <numFmt numFmtId="167" formatCode="0.0000"/>
    <numFmt numFmtId="168" formatCode="##0.00&quot; dias&quot;"/>
  </numFmts>
  <fonts count="5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3">
    <xf numFmtId="0" fontId="0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8">
    <xf numFmtId="0" fontId="0" fillId="0" borderId="0" xfId="0"/>
    <xf numFmtId="0" fontId="0" fillId="10" borderId="0" xfId="0" applyFill="1" applyAlignment="1" applyProtection="1">
      <alignment horizontal="center"/>
      <protection locked="0"/>
    </xf>
    <xf numFmtId="0" fontId="5" fillId="0" borderId="0" xfId="0" applyFont="1" applyBorder="1"/>
    <xf numFmtId="0" fontId="0" fillId="20" borderId="0" xfId="0" applyFill="1"/>
    <xf numFmtId="0" fontId="7" fillId="20" borderId="0" xfId="0" applyFont="1" applyFill="1" applyAlignment="1">
      <alignment horizontal="center"/>
    </xf>
    <xf numFmtId="0" fontId="32" fillId="21" borderId="0" xfId="0" applyFont="1" applyFill="1" applyBorder="1" applyAlignment="1">
      <alignment horizontal="center"/>
    </xf>
    <xf numFmtId="0" fontId="0" fillId="20" borderId="6" xfId="0" applyFill="1" applyBorder="1"/>
    <xf numFmtId="0" fontId="33" fillId="20" borderId="1" xfId="0" applyFont="1" applyFill="1" applyBorder="1" applyAlignment="1">
      <alignment horizontal="left"/>
    </xf>
    <xf numFmtId="10" fontId="3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33" fillId="20" borderId="1" xfId="0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33" fillId="20" borderId="5" xfId="0" applyFont="1" applyFill="1" applyBorder="1" applyAlignment="1">
      <alignment horizontal="left"/>
    </xf>
    <xf numFmtId="10" fontId="34" fillId="20" borderId="5" xfId="0" applyNumberFormat="1" applyFont="1" applyFill="1" applyBorder="1" applyAlignment="1">
      <alignment horizontal="center"/>
    </xf>
    <xf numFmtId="10" fontId="0" fillId="20" borderId="5" xfId="0" applyNumberFormat="1" applyFill="1" applyBorder="1"/>
    <xf numFmtId="0" fontId="36" fillId="22" borderId="0" xfId="0" applyFont="1" applyFill="1" applyBorder="1" applyAlignment="1">
      <alignment horizontal="center"/>
    </xf>
    <xf numFmtId="0" fontId="35" fillId="22" borderId="0" xfId="0" applyFont="1" applyFill="1" applyBorder="1" applyAlignment="1">
      <alignment horizontal="center" wrapText="1"/>
    </xf>
    <xf numFmtId="0" fontId="37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wrapText="1"/>
    </xf>
    <xf numFmtId="0" fontId="7" fillId="20" borderId="1" xfId="0" applyFont="1" applyFill="1" applyBorder="1" applyAlignment="1">
      <alignment horizontal="left"/>
    </xf>
    <xf numFmtId="0" fontId="7" fillId="20" borderId="0" xfId="0" applyFont="1" applyFill="1" applyBorder="1" applyAlignment="1">
      <alignment horizontal="left"/>
    </xf>
    <xf numFmtId="10" fontId="7" fillId="20" borderId="0" xfId="0" applyNumberFormat="1" applyFont="1" applyFill="1" applyBorder="1" applyAlignment="1">
      <alignment horizontal="center"/>
    </xf>
    <xf numFmtId="0" fontId="0" fillId="20" borderId="0" xfId="0" applyFill="1" applyBorder="1"/>
    <xf numFmtId="0" fontId="40" fillId="20" borderId="0" xfId="0" applyFont="1" applyFill="1" applyBorder="1" applyAlignment="1">
      <alignment horizontal="center"/>
    </xf>
    <xf numFmtId="0" fontId="5" fillId="20" borderId="0" xfId="0" applyFont="1" applyFill="1" applyBorder="1"/>
    <xf numFmtId="0" fontId="32" fillId="20" borderId="0" xfId="0" applyFont="1" applyFill="1" applyBorder="1" applyAlignment="1"/>
    <xf numFmtId="0" fontId="0" fillId="20" borderId="0" xfId="0" applyFill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7" fillId="20" borderId="1" xfId="0" applyFont="1" applyFill="1" applyBorder="1" applyAlignment="1">
      <alignment horizontal="center"/>
    </xf>
    <xf numFmtId="10" fontId="33" fillId="20" borderId="1" xfId="0" applyNumberFormat="1" applyFont="1" applyFill="1" applyBorder="1" applyAlignment="1">
      <alignment horizontal="center"/>
    </xf>
    <xf numFmtId="10" fontId="33" fillId="20" borderId="5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 applyProtection="1">
      <alignment horizontal="center"/>
    </xf>
    <xf numFmtId="0" fontId="0" fillId="20" borderId="1" xfId="0" applyFill="1" applyBorder="1"/>
    <xf numFmtId="10" fontId="7" fillId="20" borderId="0" xfId="0" applyNumberFormat="1" applyFont="1" applyFill="1" applyBorder="1" applyAlignment="1">
      <alignment horizontal="center"/>
    </xf>
    <xf numFmtId="10" fontId="7" fillId="20" borderId="0" xfId="0" applyNumberFormat="1" applyFont="1" applyFill="1" applyBorder="1" applyAlignment="1" applyProtection="1">
      <alignment horizontal="center"/>
    </xf>
    <xf numFmtId="10" fontId="38" fillId="23" borderId="1" xfId="0" applyNumberFormat="1" applyFont="1" applyFill="1" applyBorder="1" applyAlignment="1" applyProtection="1">
      <alignment horizontal="center"/>
    </xf>
    <xf numFmtId="0" fontId="7" fillId="0" borderId="0" xfId="0" applyFont="1"/>
    <xf numFmtId="0" fontId="7" fillId="20" borderId="0" xfId="0" applyFont="1" applyFill="1"/>
    <xf numFmtId="0" fontId="7" fillId="20" borderId="0" xfId="0" applyFont="1" applyFill="1" applyAlignment="1">
      <alignment horizontal="left"/>
    </xf>
    <xf numFmtId="0" fontId="0" fillId="0" borderId="0" xfId="0" applyFont="1" applyBorder="1"/>
    <xf numFmtId="0" fontId="0" fillId="0" borderId="0" xfId="0"/>
    <xf numFmtId="0" fontId="40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1" fontId="7" fillId="4" borderId="2" xfId="0" applyNumberFormat="1" applyFont="1" applyFill="1" applyBorder="1" applyAlignment="1">
      <alignment horizontal="center"/>
    </xf>
    <xf numFmtId="0" fontId="5" fillId="0" borderId="0" xfId="0" applyFont="1"/>
    <xf numFmtId="4" fontId="9" fillId="0" borderId="2" xfId="0" applyNumberFormat="1" applyFont="1" applyBorder="1" applyAlignment="1">
      <alignment horizontal="center"/>
    </xf>
    <xf numFmtId="0" fontId="0" fillId="21" borderId="0" xfId="0" applyFill="1"/>
    <xf numFmtId="0" fontId="41" fillId="0" borderId="0" xfId="0" applyFont="1" applyAlignment="1">
      <alignment horizontal="right"/>
    </xf>
    <xf numFmtId="0" fontId="42" fillId="21" borderId="0" xfId="0" applyFont="1" applyFill="1"/>
    <xf numFmtId="4" fontId="9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" fontId="0" fillId="0" borderId="0" xfId="0" applyNumberFormat="1"/>
    <xf numFmtId="0" fontId="24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4" fontId="45" fillId="0" borderId="2" xfId="0" applyNumberFormat="1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4" fontId="47" fillId="0" borderId="2" xfId="0" applyNumberFormat="1" applyFont="1" applyBorder="1" applyAlignment="1">
      <alignment horizontal="center"/>
    </xf>
    <xf numFmtId="1" fontId="47" fillId="0" borderId="2" xfId="0" applyNumberFormat="1" applyFont="1" applyBorder="1" applyAlignment="1">
      <alignment horizontal="center"/>
    </xf>
    <xf numFmtId="1" fontId="47" fillId="4" borderId="2" xfId="0" applyNumberFormat="1" applyFont="1" applyFill="1" applyBorder="1" applyAlignment="1">
      <alignment horizontal="center"/>
    </xf>
    <xf numFmtId="3" fontId="48" fillId="0" borderId="2" xfId="0" applyNumberFormat="1" applyFont="1" applyBorder="1" applyAlignment="1">
      <alignment horizontal="center"/>
    </xf>
    <xf numFmtId="4" fontId="48" fillId="0" borderId="2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4" fontId="45" fillId="0" borderId="0" xfId="0" applyNumberFormat="1" applyFont="1"/>
    <xf numFmtId="0" fontId="46" fillId="0" borderId="0" xfId="0" applyFont="1" applyAlignment="1">
      <alignment horizontal="right"/>
    </xf>
    <xf numFmtId="4" fontId="46" fillId="0" borderId="0" xfId="0" applyNumberFormat="1" applyFont="1"/>
    <xf numFmtId="4" fontId="51" fillId="0" borderId="0" xfId="0" applyNumberFormat="1" applyFont="1"/>
    <xf numFmtId="0" fontId="45" fillId="0" borderId="0" xfId="0" applyFont="1" applyAlignment="1">
      <alignment horizontal="left"/>
    </xf>
    <xf numFmtId="0" fontId="45" fillId="0" borderId="0" xfId="0" applyFont="1"/>
    <xf numFmtId="0" fontId="46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9" fontId="52" fillId="0" borderId="0" xfId="0" applyNumberFormat="1" applyFont="1" applyAlignment="1">
      <alignment horizontal="center"/>
    </xf>
    <xf numFmtId="0" fontId="29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10" fontId="41" fillId="0" borderId="2" xfId="0" applyNumberFormat="1" applyFont="1" applyBorder="1" applyAlignment="1">
      <alignment horizontal="center"/>
    </xf>
    <xf numFmtId="10" fontId="44" fillId="0" borderId="2" xfId="0" applyNumberFormat="1" applyFont="1" applyBorder="1" applyAlignment="1">
      <alignment horizontal="center"/>
    </xf>
    <xf numFmtId="0" fontId="0" fillId="24" borderId="0" xfId="0" applyFont="1" applyFill="1" applyBorder="1"/>
    <xf numFmtId="0" fontId="2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right"/>
    </xf>
    <xf numFmtId="4" fontId="45" fillId="0" borderId="0" xfId="0" applyNumberFormat="1" applyFont="1" applyBorder="1"/>
    <xf numFmtId="0" fontId="49" fillId="0" borderId="0" xfId="0" applyFont="1" applyBorder="1" applyAlignment="1">
      <alignment horizontal="left"/>
    </xf>
    <xf numFmtId="0" fontId="49" fillId="0" borderId="0" xfId="0" applyFont="1" applyBorder="1"/>
    <xf numFmtId="0" fontId="46" fillId="0" borderId="0" xfId="0" applyFont="1" applyBorder="1" applyAlignment="1">
      <alignment horizontal="right"/>
    </xf>
    <xf numFmtId="4" fontId="46" fillId="0" borderId="0" xfId="0" applyNumberFormat="1" applyFont="1" applyBorder="1"/>
    <xf numFmtId="0" fontId="50" fillId="0" borderId="0" xfId="0" applyFont="1" applyBorder="1" applyAlignment="1">
      <alignment horizontal="left"/>
    </xf>
    <xf numFmtId="0" fontId="53" fillId="25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1" fontId="7" fillId="25" borderId="2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1" fontId="47" fillId="25" borderId="2" xfId="0" applyNumberFormat="1" applyFont="1" applyFill="1" applyBorder="1" applyAlignment="1">
      <alignment horizontal="center"/>
    </xf>
    <xf numFmtId="9" fontId="52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Font="1" applyBorder="1"/>
    <xf numFmtId="0" fontId="29" fillId="0" borderId="0" xfId="0" applyFont="1" applyBorder="1" applyAlignment="1">
      <alignment horizontal="right"/>
    </xf>
    <xf numFmtId="4" fontId="46" fillId="0" borderId="0" xfId="0" applyNumberFormat="1" applyFont="1" applyBorder="1" applyAlignment="1">
      <alignment horizontal="center"/>
    </xf>
    <xf numFmtId="0" fontId="54" fillId="0" borderId="0" xfId="0" applyFont="1" applyBorder="1" applyAlignment="1">
      <alignment horizontal="right"/>
    </xf>
    <xf numFmtId="10" fontId="54" fillId="0" borderId="2" xfId="0" applyNumberFormat="1" applyFont="1" applyBorder="1" applyAlignment="1">
      <alignment horizontal="center"/>
    </xf>
    <xf numFmtId="0" fontId="43" fillId="0" borderId="0" xfId="0" applyFont="1" applyBorder="1"/>
    <xf numFmtId="0" fontId="44" fillId="0" borderId="0" xfId="0" applyFont="1" applyBorder="1" applyAlignment="1">
      <alignment horizontal="right"/>
    </xf>
    <xf numFmtId="0" fontId="55" fillId="24" borderId="0" xfId="0" applyFont="1" applyFill="1" applyBorder="1"/>
    <xf numFmtId="0" fontId="5" fillId="3" borderId="0" xfId="48" applyFill="1" applyAlignment="1" applyProtection="1">
      <alignment horizontal="center"/>
      <protection locked="0"/>
    </xf>
    <xf numFmtId="0" fontId="5" fillId="0" borderId="0" xfId="48"/>
    <xf numFmtId="0" fontId="7" fillId="0" borderId="0" xfId="48" applyFont="1" applyAlignment="1">
      <alignment horizontal="left"/>
    </xf>
    <xf numFmtId="0" fontId="5" fillId="0" borderId="0" xfId="48" applyProtection="1">
      <protection locked="0"/>
    </xf>
    <xf numFmtId="0" fontId="5" fillId="0" borderId="0" xfId="3"/>
    <xf numFmtId="0" fontId="5" fillId="0" borderId="0" xfId="3" applyProtection="1">
      <protection locked="0"/>
    </xf>
    <xf numFmtId="0" fontId="7" fillId="0" borderId="0" xfId="3" applyFont="1" applyAlignment="1">
      <alignment horizontal="left"/>
    </xf>
    <xf numFmtId="0" fontId="5" fillId="10" borderId="0" xfId="3" applyFill="1" applyAlignment="1" applyProtection="1">
      <alignment horizontal="center"/>
      <protection locked="0"/>
    </xf>
    <xf numFmtId="0" fontId="5" fillId="3" borderId="0" xfId="3" applyFill="1" applyAlignment="1" applyProtection="1">
      <alignment horizontal="center"/>
      <protection locked="0"/>
    </xf>
    <xf numFmtId="0" fontId="5" fillId="10" borderId="0" xfId="48" applyFill="1" applyAlignment="1" applyProtection="1">
      <alignment horizontal="center"/>
      <protection locked="0"/>
    </xf>
    <xf numFmtId="0" fontId="7" fillId="0" borderId="0" xfId="54" applyFont="1" applyAlignment="1">
      <alignment horizontal="left"/>
    </xf>
    <xf numFmtId="0" fontId="5" fillId="10" borderId="0" xfId="54" applyFill="1" applyAlignment="1" applyProtection="1">
      <alignment horizontal="center"/>
      <protection locked="0"/>
    </xf>
    <xf numFmtId="0" fontId="5" fillId="3" borderId="0" xfId="54" applyFill="1" applyAlignment="1" applyProtection="1">
      <alignment horizontal="center"/>
      <protection locked="0"/>
    </xf>
    <xf numFmtId="0" fontId="5" fillId="0" borderId="0" xfId="54" applyProtection="1">
      <protection locked="0"/>
    </xf>
    <xf numFmtId="0" fontId="5" fillId="0" borderId="0" xfId="54"/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164" fontId="8" fillId="4" borderId="0" xfId="0" applyNumberFormat="1" applyFont="1" applyFill="1" applyBorder="1" applyAlignment="1" applyProtection="1">
      <alignment horizontal="right"/>
    </xf>
    <xf numFmtId="14" fontId="7" fillId="5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distributed"/>
    </xf>
    <xf numFmtId="14" fontId="7" fillId="6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 applyProtection="1">
      <alignment horizontal="right"/>
    </xf>
    <xf numFmtId="18" fontId="7" fillId="7" borderId="2" xfId="0" applyNumberFormat="1" applyFont="1" applyFill="1" applyBorder="1" applyAlignment="1" applyProtection="1">
      <alignment horizontal="center"/>
    </xf>
    <xf numFmtId="18" fontId="7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3" fillId="9" borderId="0" xfId="1" applyFont="1" applyFill="1" applyProtection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4" borderId="0" xfId="0" applyFill="1"/>
    <xf numFmtId="0" fontId="10" fillId="0" borderId="0" xfId="0" applyFont="1"/>
    <xf numFmtId="0" fontId="7" fillId="0" borderId="0" xfId="0" applyFont="1" applyAlignment="1">
      <alignment horizontal="center"/>
    </xf>
    <xf numFmtId="0" fontId="6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/>
    <xf numFmtId="0" fontId="8" fillId="11" borderId="0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0" fillId="0" borderId="0" xfId="0" applyNumberFormat="1" applyBorder="1"/>
    <xf numFmtId="0" fontId="5" fillId="0" borderId="0" xfId="0" applyFont="1" applyBorder="1"/>
    <xf numFmtId="0" fontId="7" fillId="12" borderId="1" xfId="0" applyFont="1" applyFill="1" applyBorder="1"/>
    <xf numFmtId="0" fontId="5" fillId="12" borderId="1" xfId="0" applyFont="1" applyFill="1" applyBorder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5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5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8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2" fillId="9" borderId="0" xfId="1" applyFont="1" applyFill="1" applyProtection="1"/>
    <xf numFmtId="165" fontId="0" fillId="0" borderId="0" xfId="0" applyNumberFormat="1"/>
    <xf numFmtId="0" fontId="7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1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10" fontId="5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0" fillId="0" borderId="0" xfId="0" applyFont="1"/>
    <xf numFmtId="0" fontId="7" fillId="12" borderId="1" xfId="0" applyFont="1" applyFill="1" applyBorder="1" applyAlignment="1">
      <alignment horizontal="right"/>
    </xf>
    <xf numFmtId="14" fontId="7" fillId="5" borderId="0" xfId="0" applyNumberFormat="1" applyFont="1" applyFill="1" applyBorder="1" applyAlignment="1">
      <alignment horizontal="center"/>
    </xf>
    <xf numFmtId="18" fontId="7" fillId="7" borderId="0" xfId="0" applyNumberFormat="1" applyFont="1" applyFill="1" applyBorder="1" applyAlignment="1" applyProtection="1">
      <alignment horizontal="center"/>
    </xf>
    <xf numFmtId="0" fontId="37" fillId="0" borderId="0" xfId="0" applyFont="1"/>
    <xf numFmtId="0" fontId="46" fillId="0" borderId="0" xfId="0" applyFont="1" applyAlignment="1">
      <alignment horizontal="right" vertical="center"/>
    </xf>
    <xf numFmtId="10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/>
    <xf numFmtId="0" fontId="46" fillId="26" borderId="3" xfId="0" applyFont="1" applyFill="1" applyBorder="1" applyAlignment="1">
      <alignment horizontal="right" vertical="center"/>
    </xf>
    <xf numFmtId="10" fontId="46" fillId="26" borderId="1" xfId="0" applyNumberFormat="1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/>
    </xf>
    <xf numFmtId="0" fontId="46" fillId="26" borderId="1" xfId="0" applyFont="1" applyFill="1" applyBorder="1" applyAlignment="1">
      <alignment horizontal="right" vertical="center"/>
    </xf>
    <xf numFmtId="0" fontId="46" fillId="26" borderId="1" xfId="0" applyFont="1" applyFill="1" applyBorder="1"/>
    <xf numFmtId="0" fontId="37" fillId="26" borderId="4" xfId="0" applyFont="1" applyFill="1" applyBorder="1"/>
    <xf numFmtId="0" fontId="0" fillId="26" borderId="4" xfId="0" applyFill="1" applyBorder="1"/>
    <xf numFmtId="0" fontId="19" fillId="0" borderId="0" xfId="0" applyFont="1" applyAlignment="1" applyProtection="1">
      <alignment horizontal="center"/>
      <protection locked="0"/>
    </xf>
    <xf numFmtId="0" fontId="56" fillId="0" borderId="0" xfId="0" applyFont="1" applyAlignment="1">
      <alignment vertical="top"/>
    </xf>
    <xf numFmtId="0" fontId="5" fillId="0" borderId="0" xfId="53"/>
    <xf numFmtId="0" fontId="5" fillId="0" borderId="0" xfId="53" applyProtection="1">
      <protection locked="0"/>
    </xf>
    <xf numFmtId="0" fontId="7" fillId="0" borderId="0" xfId="53" applyFont="1" applyAlignment="1">
      <alignment horizontal="left"/>
    </xf>
    <xf numFmtId="0" fontId="5" fillId="10" borderId="0" xfId="53" applyFill="1" applyAlignment="1" applyProtection="1">
      <alignment horizontal="center"/>
      <protection locked="0"/>
    </xf>
    <xf numFmtId="0" fontId="5" fillId="3" borderId="0" xfId="53" applyFill="1" applyAlignment="1" applyProtection="1">
      <alignment horizontal="center"/>
      <protection locked="0"/>
    </xf>
    <xf numFmtId="0" fontId="27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42" fillId="21" borderId="0" xfId="0" applyFont="1" applyFill="1" applyBorder="1"/>
    <xf numFmtId="0" fontId="0" fillId="21" borderId="0" xfId="0" applyFill="1" applyBorder="1"/>
    <xf numFmtId="0" fontId="24" fillId="0" borderId="0" xfId="0" applyFont="1" applyAlignment="1">
      <alignment horizontal="justify"/>
    </xf>
    <xf numFmtId="0" fontId="0" fillId="0" borderId="0" xfId="0" applyAlignment="1"/>
    <xf numFmtId="0" fontId="33" fillId="20" borderId="0" xfId="0" applyFont="1" applyFill="1" applyAlignment="1">
      <alignment horizontal="justify" vertical="center" wrapText="1"/>
    </xf>
    <xf numFmtId="0" fontId="29" fillId="2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5" fillId="20" borderId="0" xfId="0" applyFont="1" applyFill="1" applyAlignment="1">
      <alignment horizontal="center"/>
    </xf>
    <xf numFmtId="0" fontId="26" fillId="0" borderId="0" xfId="0" applyFont="1" applyAlignment="1"/>
    <xf numFmtId="0" fontId="27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21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32" fillId="21" borderId="0" xfId="0" applyFont="1" applyFill="1" applyBorder="1" applyAlignment="1">
      <alignment horizontal="center" wrapText="1"/>
    </xf>
    <xf numFmtId="0" fontId="35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7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28" fillId="0" borderId="0" xfId="0" applyFont="1" applyFill="1" applyBorder="1" applyAlignment="1">
      <alignment horizontal="center"/>
    </xf>
    <xf numFmtId="0" fontId="7" fillId="18" borderId="1" xfId="0" applyFont="1" applyFill="1" applyBorder="1" applyAlignment="1" applyProtection="1">
      <alignment horizontal="right" vertical="distributed"/>
      <protection locked="0"/>
    </xf>
    <xf numFmtId="10" fontId="21" fillId="18" borderId="1" xfId="0" applyNumberFormat="1" applyFont="1" applyFill="1" applyBorder="1" applyAlignment="1" applyProtection="1">
      <alignment horizontal="center" vertical="distributed"/>
    </xf>
    <xf numFmtId="10" fontId="24" fillId="18" borderId="1" xfId="0" applyNumberFormat="1" applyFont="1" applyFill="1" applyBorder="1" applyAlignment="1" applyProtection="1">
      <alignment horizontal="center"/>
    </xf>
    <xf numFmtId="0" fontId="6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2" fillId="15" borderId="5" xfId="0" applyFont="1" applyFill="1" applyBorder="1" applyAlignment="1">
      <alignment horizontal="center" vertical="center"/>
    </xf>
    <xf numFmtId="0" fontId="23" fillId="16" borderId="5" xfId="0" applyFont="1" applyFill="1" applyBorder="1" applyAlignment="1">
      <alignment vertical="center"/>
    </xf>
    <xf numFmtId="0" fontId="23" fillId="16" borderId="6" xfId="0" applyFont="1" applyFill="1" applyBorder="1" applyAlignment="1">
      <alignment vertical="center"/>
    </xf>
    <xf numFmtId="0" fontId="7" fillId="17" borderId="1" xfId="0" applyFont="1" applyFill="1" applyBorder="1" applyAlignment="1" applyProtection="1">
      <alignment horizontal="right" vertical="distributed"/>
      <protection locked="0"/>
    </xf>
    <xf numFmtId="10" fontId="21" fillId="17" borderId="1" xfId="0" applyNumberFormat="1" applyFont="1" applyFill="1" applyBorder="1" applyAlignment="1" applyProtection="1">
      <alignment horizontal="center" vertical="distributed"/>
    </xf>
    <xf numFmtId="10" fontId="24" fillId="17" borderId="1" xfId="0" applyNumberFormat="1" applyFont="1" applyFill="1" applyBorder="1" applyAlignment="1" applyProtection="1">
      <alignment horizontal="center"/>
    </xf>
    <xf numFmtId="0" fontId="7" fillId="3" borderId="0" xfId="0" applyFont="1" applyFill="1" applyBorder="1" applyAlignment="1" applyProtection="1">
      <alignment horizontal="left" vertical="distributed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83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2" xfId="70"/>
    <cellStyle name="Normal 2 11" xfId="18"/>
    <cellStyle name="Normal 2 11 2" xfId="71"/>
    <cellStyle name="Normal 2 12" xfId="19"/>
    <cellStyle name="Normal 2 12 2" xfId="72"/>
    <cellStyle name="Normal 2 13" xfId="20"/>
    <cellStyle name="Normal 2 13 2" xfId="73"/>
    <cellStyle name="Normal 2 14" xfId="21"/>
    <cellStyle name="Normal 2 14 2" xfId="74"/>
    <cellStyle name="Normal 2 15" xfId="22"/>
    <cellStyle name="Normal 2 15 2" xfId="75"/>
    <cellStyle name="Normal 2 16" xfId="23"/>
    <cellStyle name="Normal 2 16 2" xfId="76"/>
    <cellStyle name="Normal 2 17" xfId="24"/>
    <cellStyle name="Normal 2 17 2" xfId="77"/>
    <cellStyle name="Normal 2 18" xfId="25"/>
    <cellStyle name="Normal 2 18 2" xfId="78"/>
    <cellStyle name="Normal 2 19" xfId="26"/>
    <cellStyle name="Normal 2 19 2" xfId="79"/>
    <cellStyle name="Normal 2 2" xfId="4"/>
    <cellStyle name="Normal 2 2 2" xfId="7"/>
    <cellStyle name="Normal 2 2 2 2" xfId="27"/>
    <cellStyle name="Normal 2 2 2 2 2" xfId="42"/>
    <cellStyle name="Normal 2 2 2 2 2 2" xfId="44"/>
    <cellStyle name="Normal 2 2 2 2 2 2 2" xfId="65"/>
    <cellStyle name="Normal 2 2 2 2 3" xfId="82"/>
    <cellStyle name="Normal 2 2 2 2 4" xfId="64"/>
    <cellStyle name="Normal 2 2 2 3" xfId="62"/>
    <cellStyle name="Normal 2 2 3" xfId="28"/>
    <cellStyle name="Normal 2 2 3 2" xfId="45"/>
    <cellStyle name="Normal 2 2 3 2 2" xfId="80"/>
    <cellStyle name="Normal 2 2 3 3" xfId="63"/>
    <cellStyle name="Normal 2 2 4" xfId="46"/>
    <cellStyle name="Normal 2 2 5" xfId="51"/>
    <cellStyle name="Normal 2 2 6" xfId="57"/>
    <cellStyle name="Normal 2 20" xfId="50"/>
    <cellStyle name="Normal 2 21" xfId="55"/>
    <cellStyle name="Normal 2 22" xfId="58"/>
    <cellStyle name="Normal 2 3" xfId="5"/>
    <cellStyle name="Normal 2 3 2" xfId="29"/>
    <cellStyle name="Normal 2 3 2 2" xfId="81"/>
    <cellStyle name="Normal 2 3 3" xfId="52"/>
    <cellStyle name="Normal 2 3 4" xfId="59"/>
    <cellStyle name="Normal 2 4" xfId="30"/>
    <cellStyle name="Normal 2 4 2" xfId="47"/>
    <cellStyle name="Normal 2 4 3" xfId="56"/>
    <cellStyle name="Normal 2 5" xfId="31"/>
    <cellStyle name="Normal 2 5 2" xfId="61"/>
    <cellStyle name="Normal 2 6" xfId="32"/>
    <cellStyle name="Normal 2 6 2" xfId="66"/>
    <cellStyle name="Normal 2 7" xfId="33"/>
    <cellStyle name="Normal 2 7 2" xfId="67"/>
    <cellStyle name="Normal 2 8" xfId="34"/>
    <cellStyle name="Normal 2 8 2" xfId="68"/>
    <cellStyle name="Normal 2 9" xfId="35"/>
    <cellStyle name="Normal 2 9 2" xfId="69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2" xfId="43"/>
    <cellStyle name="Normal 4 3" xfId="60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8.emf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3.emf"/><Relationship Id="rId1" Type="http://schemas.openxmlformats.org/officeDocument/2006/relationships/image" Target="../media/image10.emf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2.emf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3.emf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4.emf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053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053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9" name="8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10" name="9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872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87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87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7" name="6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2975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975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2975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7" name="6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077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307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11" name="10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180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60</xdr:row>
      <xdr:rowOff>9525</xdr:rowOff>
    </xdr:from>
    <xdr:to>
      <xdr:col>5</xdr:col>
      <xdr:colOff>19050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86050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6" name="5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9525</xdr:rowOff>
    </xdr:from>
    <xdr:to>
      <xdr:col>5</xdr:col>
      <xdr:colOff>9525</xdr:colOff>
      <xdr:row>52</xdr:row>
      <xdr:rowOff>19050</xdr:rowOff>
    </xdr:to>
    <xdr:pic>
      <xdr:nvPicPr>
        <xdr:cNvPr id="3282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581525"/>
          <a:ext cx="3562350" cy="27241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6" name="5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384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6" name="5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48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9525</xdr:rowOff>
    </xdr:from>
    <xdr:to>
      <xdr:col>11</xdr:col>
      <xdr:colOff>9525</xdr:colOff>
      <xdr:row>16</xdr:row>
      <xdr:rowOff>19050</xdr:rowOff>
    </xdr:to>
    <xdr:pic>
      <xdr:nvPicPr>
        <xdr:cNvPr id="6" name="5 Imagen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38275"/>
          <a:ext cx="65627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ICID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OMECAN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REPARACI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SANEAMIENTO%20AMBIENT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TRANSPOR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URBANIS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VIALIDA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IC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OMECANICA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CAS REPAR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CAS SANEAMIENTO AMBIENTAL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CAS TRANSPORTE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CAS URBANISMO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CAS VIAL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1.6898</v>
          </cell>
        </row>
      </sheetData>
      <sheetData sheetId="3"/>
      <sheetData sheetId="4">
        <row r="124">
          <cell r="F124">
            <v>97531.56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>
        <row r="60">
          <cell r="F60">
            <v>12</v>
          </cell>
        </row>
      </sheetData>
      <sheetData sheetId="1" refreshError="1"/>
      <sheetData sheetId="2">
        <row r="5">
          <cell r="C5">
            <v>150000</v>
          </cell>
        </row>
        <row r="7">
          <cell r="C7">
            <v>6000</v>
          </cell>
        </row>
        <row r="9">
          <cell r="C9">
            <v>300</v>
          </cell>
        </row>
        <row r="31">
          <cell r="C31">
            <v>1.6898</v>
          </cell>
        </row>
        <row r="33">
          <cell r="C33">
            <v>17</v>
          </cell>
        </row>
        <row r="35">
          <cell r="C35">
            <v>17</v>
          </cell>
        </row>
        <row r="41">
          <cell r="C41">
            <v>2.2599999999999998</v>
          </cell>
        </row>
        <row r="43">
          <cell r="C43">
            <v>3.39</v>
          </cell>
        </row>
        <row r="45">
          <cell r="C45">
            <v>3.39</v>
          </cell>
        </row>
        <row r="47">
          <cell r="C47">
            <v>50000</v>
          </cell>
        </row>
        <row r="49">
          <cell r="C49">
            <v>50000</v>
          </cell>
        </row>
        <row r="51">
          <cell r="C51">
            <v>660</v>
          </cell>
        </row>
        <row r="77">
          <cell r="C77">
            <v>6</v>
          </cell>
        </row>
        <row r="79">
          <cell r="C79">
            <v>50000</v>
          </cell>
        </row>
        <row r="81">
          <cell r="C81">
            <v>39000</v>
          </cell>
        </row>
        <row r="138">
          <cell r="C138">
            <v>42000</v>
          </cell>
        </row>
        <row r="146">
          <cell r="C146">
            <v>120000</v>
          </cell>
        </row>
        <row r="150">
          <cell r="C150">
            <v>12000000</v>
          </cell>
        </row>
        <row r="154">
          <cell r="C154">
            <v>6600000</v>
          </cell>
        </row>
        <row r="168">
          <cell r="C168">
            <v>113100</v>
          </cell>
        </row>
        <row r="172">
          <cell r="C172">
            <v>70000</v>
          </cell>
        </row>
      </sheetData>
      <sheetData sheetId="3">
        <row r="8">
          <cell r="J8">
            <v>0.35</v>
          </cell>
        </row>
        <row r="32">
          <cell r="F32">
            <v>0.17499999999999999</v>
          </cell>
        </row>
        <row r="33">
          <cell r="F33">
            <v>0.35</v>
          </cell>
        </row>
        <row r="39">
          <cell r="D39">
            <v>1</v>
          </cell>
          <cell r="E39" t="str">
            <v>DOMINGO</v>
          </cell>
        </row>
        <row r="40">
          <cell r="D40">
            <v>2</v>
          </cell>
          <cell r="E40" t="str">
            <v>LUNES</v>
          </cell>
        </row>
        <row r="41">
          <cell r="D41">
            <v>3</v>
          </cell>
          <cell r="E41" t="str">
            <v>MARTES</v>
          </cell>
        </row>
        <row r="42">
          <cell r="D42">
            <v>4</v>
          </cell>
          <cell r="E42" t="str">
            <v>MIERCOLES</v>
          </cell>
        </row>
        <row r="43">
          <cell r="D43">
            <v>5</v>
          </cell>
          <cell r="E43" t="str">
            <v>JUEVES</v>
          </cell>
        </row>
        <row r="44">
          <cell r="D44">
            <v>6</v>
          </cell>
          <cell r="E44" t="str">
            <v>VIERNES</v>
          </cell>
        </row>
        <row r="45">
          <cell r="D45">
            <v>7</v>
          </cell>
          <cell r="E45" t="str">
            <v>SABADO</v>
          </cell>
        </row>
        <row r="51">
          <cell r="G51">
            <v>1.9599999999999999E-2</v>
          </cell>
        </row>
        <row r="57">
          <cell r="G57">
            <v>3.0000000000000001E-3</v>
          </cell>
        </row>
        <row r="63">
          <cell r="G63">
            <v>5.4999999999999997E-3</v>
          </cell>
        </row>
        <row r="68">
          <cell r="F68">
            <v>0.02</v>
          </cell>
          <cell r="I68">
            <v>0.02</v>
          </cell>
        </row>
        <row r="70">
          <cell r="F70">
            <v>0.02</v>
          </cell>
        </row>
        <row r="75">
          <cell r="D75">
            <v>1</v>
          </cell>
          <cell r="E75" t="str">
            <v>RIESGO MINIMO</v>
          </cell>
          <cell r="F75" t="str">
            <v>CLASE I</v>
          </cell>
          <cell r="G75">
            <v>14</v>
          </cell>
          <cell r="H75">
            <v>21</v>
          </cell>
          <cell r="I75">
            <v>28</v>
          </cell>
        </row>
        <row r="76">
          <cell r="D76">
            <v>2</v>
          </cell>
          <cell r="E76" t="str">
            <v>RIEGO BAJO</v>
          </cell>
          <cell r="F76" t="str">
            <v>CLASE II</v>
          </cell>
          <cell r="G76">
            <v>21</v>
          </cell>
          <cell r="H76">
            <v>35</v>
          </cell>
          <cell r="I76">
            <v>49</v>
          </cell>
        </row>
        <row r="77">
          <cell r="D77">
            <v>3</v>
          </cell>
          <cell r="E77" t="str">
            <v>RIESGO MEDIO</v>
          </cell>
          <cell r="F77" t="str">
            <v>CLASE III</v>
          </cell>
          <cell r="G77">
            <v>35</v>
          </cell>
          <cell r="H77">
            <v>64</v>
          </cell>
          <cell r="I77">
            <v>93</v>
          </cell>
        </row>
        <row r="78">
          <cell r="D78">
            <v>4</v>
          </cell>
          <cell r="E78" t="str">
            <v>RIESGO ALTO</v>
          </cell>
          <cell r="F78" t="str">
            <v>CLASE IV</v>
          </cell>
          <cell r="G78">
            <v>64</v>
          </cell>
          <cell r="H78">
            <v>93</v>
          </cell>
          <cell r="I78">
            <v>122</v>
          </cell>
        </row>
        <row r="79">
          <cell r="D79">
            <v>5</v>
          </cell>
          <cell r="E79" t="str">
            <v>RIESGO MAXIMO</v>
          </cell>
          <cell r="F79" t="str">
            <v>CLASE V</v>
          </cell>
          <cell r="G79">
            <v>93</v>
          </cell>
          <cell r="H79">
            <v>102</v>
          </cell>
          <cell r="I79">
            <v>186</v>
          </cell>
        </row>
      </sheetData>
      <sheetData sheetId="4">
        <row r="40">
          <cell r="J40">
            <v>365</v>
          </cell>
        </row>
        <row r="41">
          <cell r="J41">
            <v>12</v>
          </cell>
        </row>
        <row r="42">
          <cell r="J42">
            <v>53</v>
          </cell>
        </row>
        <row r="43">
          <cell r="J43">
            <v>52</v>
          </cell>
        </row>
        <row r="44">
          <cell r="J44">
            <v>52.8</v>
          </cell>
        </row>
        <row r="45">
          <cell r="J45">
            <v>10.8</v>
          </cell>
        </row>
        <row r="89">
          <cell r="I89">
            <v>35</v>
          </cell>
        </row>
        <row r="106">
          <cell r="F106">
            <v>2258.9</v>
          </cell>
          <cell r="L106">
            <v>3000</v>
          </cell>
        </row>
        <row r="124">
          <cell r="F124">
            <v>97531.56</v>
          </cell>
        </row>
        <row r="244">
          <cell r="F244">
            <v>220</v>
          </cell>
        </row>
        <row r="257">
          <cell r="H257">
            <v>260</v>
          </cell>
        </row>
        <row r="264">
          <cell r="H264">
            <v>330</v>
          </cell>
        </row>
      </sheetData>
      <sheetData sheetId="5">
        <row r="25">
          <cell r="H25">
            <v>2860.32</v>
          </cell>
        </row>
        <row r="33">
          <cell r="I33">
            <v>667.76</v>
          </cell>
        </row>
        <row r="68">
          <cell r="K68">
            <v>489600000</v>
          </cell>
        </row>
        <row r="70">
          <cell r="K70">
            <v>12213836</v>
          </cell>
        </row>
        <row r="91">
          <cell r="J91">
            <v>56783101.100000001</v>
          </cell>
        </row>
        <row r="93">
          <cell r="J93">
            <v>598395036.89999998</v>
          </cell>
        </row>
        <row r="95">
          <cell r="J95">
            <v>59296664</v>
          </cell>
        </row>
        <row r="97">
          <cell r="J97">
            <v>139698599.84999999</v>
          </cell>
        </row>
        <row r="111">
          <cell r="G111">
            <v>0</v>
          </cell>
          <cell r="I111">
            <v>1</v>
          </cell>
        </row>
        <row r="126">
          <cell r="H126">
            <v>14.457599999999999</v>
          </cell>
          <cell r="K126">
            <v>68.006600000000006</v>
          </cell>
        </row>
        <row r="175">
          <cell r="I175">
            <v>141.536</v>
          </cell>
        </row>
        <row r="276">
          <cell r="G276">
            <v>111.48</v>
          </cell>
        </row>
        <row r="291">
          <cell r="G291">
            <v>11</v>
          </cell>
        </row>
        <row r="300">
          <cell r="G300">
            <v>5</v>
          </cell>
        </row>
        <row r="314">
          <cell r="G314">
            <v>90</v>
          </cell>
        </row>
        <row r="345">
          <cell r="J345">
            <v>197.26</v>
          </cell>
        </row>
        <row r="347">
          <cell r="J347">
            <v>21.3</v>
          </cell>
        </row>
        <row r="353">
          <cell r="G353">
            <v>1</v>
          </cell>
        </row>
        <row r="365">
          <cell r="G365">
            <v>21.334900000000001</v>
          </cell>
        </row>
        <row r="386">
          <cell r="K386">
            <v>600000</v>
          </cell>
        </row>
        <row r="389">
          <cell r="F389">
            <v>1822835</v>
          </cell>
        </row>
        <row r="391">
          <cell r="F391">
            <v>2592920</v>
          </cell>
          <cell r="K391">
            <v>169203</v>
          </cell>
        </row>
        <row r="413">
          <cell r="G413">
            <v>193.23</v>
          </cell>
        </row>
        <row r="423">
          <cell r="G423">
            <v>9.02</v>
          </cell>
        </row>
        <row r="427">
          <cell r="D427">
            <v>1</v>
          </cell>
          <cell r="I427">
            <v>1</v>
          </cell>
        </row>
        <row r="435">
          <cell r="F435">
            <v>234310.16</v>
          </cell>
        </row>
      </sheetData>
      <sheetData sheetId="6">
        <row r="9">
          <cell r="D9">
            <v>1</v>
          </cell>
        </row>
        <row r="10">
          <cell r="D10">
            <v>1</v>
          </cell>
        </row>
        <row r="11">
          <cell r="D11">
            <v>2</v>
          </cell>
        </row>
        <row r="12">
          <cell r="D12">
            <v>3</v>
          </cell>
        </row>
      </sheetData>
      <sheetData sheetId="7" refreshError="1"/>
      <sheetData sheetId="8">
        <row r="8">
          <cell r="C8">
            <v>12</v>
          </cell>
          <cell r="E8">
            <v>9</v>
          </cell>
        </row>
        <row r="9">
          <cell r="C9">
            <v>9</v>
          </cell>
          <cell r="E9">
            <v>30</v>
          </cell>
        </row>
        <row r="10">
          <cell r="C10">
            <v>6</v>
          </cell>
          <cell r="E10">
            <v>8</v>
          </cell>
        </row>
        <row r="11">
          <cell r="C11">
            <v>4</v>
          </cell>
          <cell r="E11">
            <v>3</v>
          </cell>
        </row>
      </sheetData>
      <sheetData sheetId="9" refreshError="1"/>
      <sheetData sheetId="10" refreshError="1"/>
      <sheetData sheetId="11">
        <row r="6">
          <cell r="AD6">
            <v>29</v>
          </cell>
        </row>
        <row r="8">
          <cell r="B8">
            <v>1</v>
          </cell>
        </row>
        <row r="9">
          <cell r="B9">
            <v>2</v>
          </cell>
          <cell r="C9" t="str">
            <v>ALBAÑIL DE 1ra.</v>
          </cell>
          <cell r="D9">
            <v>755.02</v>
          </cell>
          <cell r="E9">
            <v>943.78</v>
          </cell>
          <cell r="F9">
            <v>943.78</v>
          </cell>
          <cell r="G9">
            <v>1085.3499999999999</v>
          </cell>
          <cell r="H9">
            <v>1302.4100000000001</v>
          </cell>
          <cell r="I9">
            <v>1354.61</v>
          </cell>
          <cell r="J9">
            <v>1953.61</v>
          </cell>
          <cell r="K9">
            <v>2442.02</v>
          </cell>
          <cell r="L9">
            <v>3174.62</v>
          </cell>
          <cell r="M9">
            <v>3251.05</v>
          </cell>
          <cell r="N9">
            <v>4920.67</v>
          </cell>
          <cell r="O9">
            <v>4920.67</v>
          </cell>
          <cell r="P9">
            <v>5658.77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4920.67</v>
          </cell>
          <cell r="AB9">
            <v>0</v>
          </cell>
          <cell r="AC9">
            <v>0</v>
          </cell>
          <cell r="AD9">
            <v>4920.67</v>
          </cell>
        </row>
        <row r="10">
          <cell r="B10">
            <v>3</v>
          </cell>
          <cell r="C10" t="str">
            <v>ALBAÑIL DE 2da.</v>
          </cell>
          <cell r="D10">
            <v>675.06</v>
          </cell>
          <cell r="E10">
            <v>843.83</v>
          </cell>
          <cell r="F10">
            <v>843.83</v>
          </cell>
          <cell r="G10">
            <v>970.4</v>
          </cell>
          <cell r="H10">
            <v>1164.48</v>
          </cell>
          <cell r="I10">
            <v>1354.61</v>
          </cell>
          <cell r="J10">
            <v>1746.72</v>
          </cell>
          <cell r="K10">
            <v>2183.4</v>
          </cell>
          <cell r="L10">
            <v>2838.42</v>
          </cell>
          <cell r="M10">
            <v>3251.05</v>
          </cell>
          <cell r="N10">
            <v>4399.55</v>
          </cell>
          <cell r="O10">
            <v>4399.55</v>
          </cell>
          <cell r="P10">
            <v>5059.4799999999996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4399.55</v>
          </cell>
          <cell r="AB10">
            <v>0</v>
          </cell>
          <cell r="AC10">
            <v>0</v>
          </cell>
          <cell r="AD10">
            <v>4399.55</v>
          </cell>
        </row>
        <row r="11">
          <cell r="B11">
            <v>4</v>
          </cell>
          <cell r="C11" t="str">
            <v>ALBAÑIL REFRACTARIO</v>
          </cell>
          <cell r="D11">
            <v>755.02</v>
          </cell>
          <cell r="E11">
            <v>943.78</v>
          </cell>
          <cell r="F11">
            <v>943.78</v>
          </cell>
          <cell r="G11">
            <v>1085.3499999999999</v>
          </cell>
          <cell r="H11">
            <v>1302.4100000000001</v>
          </cell>
          <cell r="I11">
            <v>1354.61</v>
          </cell>
          <cell r="J11">
            <v>1953.61</v>
          </cell>
          <cell r="K11">
            <v>2442.02</v>
          </cell>
          <cell r="L11">
            <v>3174.62</v>
          </cell>
          <cell r="M11">
            <v>3251.05</v>
          </cell>
          <cell r="N11">
            <v>4920.67</v>
          </cell>
          <cell r="O11">
            <v>4920.67</v>
          </cell>
          <cell r="P11">
            <v>5658.77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4920.67</v>
          </cell>
          <cell r="AB11">
            <v>0</v>
          </cell>
          <cell r="AC11">
            <v>0</v>
          </cell>
          <cell r="AD11">
            <v>4920.67</v>
          </cell>
        </row>
        <row r="12">
          <cell r="B12">
            <v>5</v>
          </cell>
          <cell r="C12" t="str">
            <v>ALINEADOR DE GRUA (REGGE)</v>
          </cell>
          <cell r="D12">
            <v>963.14</v>
          </cell>
          <cell r="E12">
            <v>1203.93</v>
          </cell>
          <cell r="F12">
            <v>1203.93</v>
          </cell>
          <cell r="G12">
            <v>1384.52</v>
          </cell>
          <cell r="H12">
            <v>1661.42</v>
          </cell>
          <cell r="I12">
            <v>1661.42</v>
          </cell>
          <cell r="J12">
            <v>2492.12</v>
          </cell>
          <cell r="K12">
            <v>3115.16</v>
          </cell>
          <cell r="L12">
            <v>4049.7</v>
          </cell>
          <cell r="M12">
            <v>4049.7</v>
          </cell>
          <cell r="N12">
            <v>6277.04</v>
          </cell>
          <cell r="O12">
            <v>6277.04</v>
          </cell>
          <cell r="P12">
            <v>7218.6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6277.04</v>
          </cell>
          <cell r="AB12">
            <v>0</v>
          </cell>
          <cell r="AC12">
            <v>0</v>
          </cell>
          <cell r="AD12">
            <v>6277.04</v>
          </cell>
        </row>
        <row r="13">
          <cell r="B13">
            <v>6</v>
          </cell>
          <cell r="C13" t="str">
            <v>ARMADOR METALICO</v>
          </cell>
          <cell r="D13">
            <v>755.02</v>
          </cell>
          <cell r="E13">
            <v>943.78</v>
          </cell>
          <cell r="F13">
            <v>943.78</v>
          </cell>
          <cell r="G13">
            <v>1085.3499999999999</v>
          </cell>
          <cell r="H13">
            <v>1302.4100000000001</v>
          </cell>
          <cell r="I13">
            <v>1354.61</v>
          </cell>
          <cell r="J13">
            <v>1953.61</v>
          </cell>
          <cell r="K13">
            <v>2442.02</v>
          </cell>
          <cell r="L13">
            <v>3174.62</v>
          </cell>
          <cell r="M13">
            <v>3251.05</v>
          </cell>
          <cell r="N13">
            <v>4920.67</v>
          </cell>
          <cell r="O13">
            <v>4920.67</v>
          </cell>
          <cell r="P13">
            <v>5658.77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4920.67</v>
          </cell>
          <cell r="AB13">
            <v>0</v>
          </cell>
          <cell r="AC13">
            <v>0</v>
          </cell>
          <cell r="AD13">
            <v>4920.67</v>
          </cell>
        </row>
        <row r="14">
          <cell r="B14">
            <v>7</v>
          </cell>
          <cell r="C14" t="str">
            <v>AUXILIAR DE DEPOSITO</v>
          </cell>
          <cell r="D14">
            <v>610.14</v>
          </cell>
          <cell r="E14">
            <v>762.68</v>
          </cell>
          <cell r="F14">
            <v>762.68</v>
          </cell>
          <cell r="G14">
            <v>877.08</v>
          </cell>
          <cell r="H14">
            <v>1052.49</v>
          </cell>
          <cell r="I14">
            <v>1354.61</v>
          </cell>
          <cell r="J14">
            <v>1578.74</v>
          </cell>
          <cell r="K14">
            <v>2167.37</v>
          </cell>
          <cell r="L14">
            <v>2565.4499999999998</v>
          </cell>
          <cell r="M14">
            <v>3251.05</v>
          </cell>
          <cell r="N14">
            <v>3976.44</v>
          </cell>
          <cell r="O14">
            <v>3976.44</v>
          </cell>
          <cell r="P14">
            <v>4572.91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3976.44</v>
          </cell>
          <cell r="AB14">
            <v>0</v>
          </cell>
          <cell r="AC14">
            <v>0</v>
          </cell>
          <cell r="AD14">
            <v>3976.44</v>
          </cell>
        </row>
        <row r="15">
          <cell r="B15">
            <v>8</v>
          </cell>
          <cell r="C15" t="str">
            <v>AYUDANTE</v>
          </cell>
          <cell r="D15">
            <v>602.1</v>
          </cell>
          <cell r="E15">
            <v>752.63</v>
          </cell>
          <cell r="F15">
            <v>752.63</v>
          </cell>
          <cell r="G15">
            <v>865.52</v>
          </cell>
          <cell r="H15">
            <v>1038.6224999999999</v>
          </cell>
          <cell r="I15">
            <v>1354.61</v>
          </cell>
          <cell r="J15">
            <v>1557.93</v>
          </cell>
          <cell r="K15">
            <v>2167.37</v>
          </cell>
          <cell r="L15">
            <v>2531.64</v>
          </cell>
          <cell r="M15">
            <v>3251.05</v>
          </cell>
          <cell r="N15">
            <v>3924.05</v>
          </cell>
          <cell r="O15">
            <v>3924.05</v>
          </cell>
          <cell r="P15">
            <v>4512.6499999999996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3924.05</v>
          </cell>
          <cell r="AB15">
            <v>0</v>
          </cell>
          <cell r="AC15">
            <v>0</v>
          </cell>
          <cell r="AD15">
            <v>3924.05</v>
          </cell>
        </row>
        <row r="16">
          <cell r="B16">
            <v>9</v>
          </cell>
          <cell r="C16" t="str">
            <v>AYUDANTE DE MECANICO DIESEL</v>
          </cell>
          <cell r="D16">
            <v>602.1</v>
          </cell>
          <cell r="E16">
            <v>752.63</v>
          </cell>
          <cell r="F16">
            <v>752.63</v>
          </cell>
          <cell r="G16">
            <v>865.52</v>
          </cell>
          <cell r="H16">
            <v>1038.6224999999999</v>
          </cell>
          <cell r="I16">
            <v>1354.61</v>
          </cell>
          <cell r="J16">
            <v>1557.93</v>
          </cell>
          <cell r="K16">
            <v>2167.37</v>
          </cell>
          <cell r="L16">
            <v>2531.64</v>
          </cell>
          <cell r="M16">
            <v>3251.05</v>
          </cell>
          <cell r="N16">
            <v>3924.05</v>
          </cell>
          <cell r="O16">
            <v>3924.05</v>
          </cell>
          <cell r="P16">
            <v>4512.6499999999996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3924.05</v>
          </cell>
          <cell r="AB16">
            <v>0</v>
          </cell>
          <cell r="AC16">
            <v>0</v>
          </cell>
          <cell r="AD16">
            <v>3924.05</v>
          </cell>
        </row>
        <row r="17">
          <cell r="B17">
            <v>10</v>
          </cell>
          <cell r="C17" t="str">
            <v>AYUDANTE DE OPERADORES</v>
          </cell>
          <cell r="D17">
            <v>602.1</v>
          </cell>
          <cell r="E17">
            <v>752.63</v>
          </cell>
          <cell r="F17">
            <v>752.63</v>
          </cell>
          <cell r="G17">
            <v>865.52</v>
          </cell>
          <cell r="H17">
            <v>1038.6224999999999</v>
          </cell>
          <cell r="I17">
            <v>1354.61</v>
          </cell>
          <cell r="J17">
            <v>1557.93</v>
          </cell>
          <cell r="K17">
            <v>2167.37</v>
          </cell>
          <cell r="L17">
            <v>2531.64</v>
          </cell>
          <cell r="M17">
            <v>3251.05</v>
          </cell>
          <cell r="N17">
            <v>3924.05</v>
          </cell>
          <cell r="O17">
            <v>3924.05</v>
          </cell>
          <cell r="P17">
            <v>4512.6499999999996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3924.05</v>
          </cell>
          <cell r="AB17">
            <v>0</v>
          </cell>
          <cell r="AC17">
            <v>0</v>
          </cell>
          <cell r="AD17">
            <v>3924.05</v>
          </cell>
        </row>
        <row r="18">
          <cell r="B18">
            <v>11</v>
          </cell>
          <cell r="C18" t="str">
            <v>AYUDANTE DE TOPOGRAFO</v>
          </cell>
          <cell r="D18">
            <v>610.14</v>
          </cell>
          <cell r="E18">
            <v>762.68</v>
          </cell>
          <cell r="F18">
            <v>762.68</v>
          </cell>
          <cell r="G18">
            <v>877.08</v>
          </cell>
          <cell r="H18">
            <v>1052.49</v>
          </cell>
          <cell r="I18">
            <v>1354.61</v>
          </cell>
          <cell r="J18">
            <v>1578.74</v>
          </cell>
          <cell r="K18">
            <v>2167.37</v>
          </cell>
          <cell r="L18">
            <v>2565.4499999999998</v>
          </cell>
          <cell r="M18">
            <v>3251.05</v>
          </cell>
          <cell r="N18">
            <v>3976.44</v>
          </cell>
          <cell r="O18">
            <v>3976.44</v>
          </cell>
          <cell r="P18">
            <v>4572.91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3976.44</v>
          </cell>
          <cell r="AB18">
            <v>0</v>
          </cell>
          <cell r="AC18">
            <v>0</v>
          </cell>
          <cell r="AD18">
            <v>3976.44</v>
          </cell>
        </row>
        <row r="19">
          <cell r="B19">
            <v>12</v>
          </cell>
          <cell r="C19" t="str">
            <v>CABILLERO DE 1ra.</v>
          </cell>
          <cell r="D19">
            <v>755.02</v>
          </cell>
          <cell r="E19">
            <v>943.78</v>
          </cell>
          <cell r="F19">
            <v>943.78</v>
          </cell>
          <cell r="G19">
            <v>1085.3499999999999</v>
          </cell>
          <cell r="H19">
            <v>1302.4100000000001</v>
          </cell>
          <cell r="I19">
            <v>1354.61</v>
          </cell>
          <cell r="J19">
            <v>1953.61</v>
          </cell>
          <cell r="K19">
            <v>2442.02</v>
          </cell>
          <cell r="L19">
            <v>3174.62</v>
          </cell>
          <cell r="M19">
            <v>3251.05</v>
          </cell>
          <cell r="N19">
            <v>4920.67</v>
          </cell>
          <cell r="O19">
            <v>4920.67</v>
          </cell>
          <cell r="P19">
            <v>5658.77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4920.67</v>
          </cell>
          <cell r="AB19">
            <v>0</v>
          </cell>
          <cell r="AC19">
            <v>0</v>
          </cell>
          <cell r="AD19">
            <v>4920.67</v>
          </cell>
        </row>
        <row r="20">
          <cell r="B20">
            <v>13</v>
          </cell>
          <cell r="C20" t="str">
            <v>CABILLERO DE 2da.</v>
          </cell>
          <cell r="D20">
            <v>675.06</v>
          </cell>
          <cell r="E20">
            <v>843.83</v>
          </cell>
          <cell r="F20">
            <v>843.83</v>
          </cell>
          <cell r="G20">
            <v>970.4</v>
          </cell>
          <cell r="H20">
            <v>1164.48</v>
          </cell>
          <cell r="I20">
            <v>1354.61</v>
          </cell>
          <cell r="J20">
            <v>1746.72</v>
          </cell>
          <cell r="K20">
            <v>2183.4</v>
          </cell>
          <cell r="L20">
            <v>2838.42</v>
          </cell>
          <cell r="M20">
            <v>3251.05</v>
          </cell>
          <cell r="N20">
            <v>4399.55</v>
          </cell>
          <cell r="O20">
            <v>4399.55</v>
          </cell>
          <cell r="P20">
            <v>5059.4799999999996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4399.55</v>
          </cell>
          <cell r="AB20">
            <v>0</v>
          </cell>
          <cell r="AC20">
            <v>0</v>
          </cell>
          <cell r="AD20">
            <v>4399.55</v>
          </cell>
        </row>
        <row r="21">
          <cell r="B21">
            <v>14</v>
          </cell>
          <cell r="C21" t="str">
            <v>CAPORAL</v>
          </cell>
          <cell r="D21">
            <v>675.06</v>
          </cell>
          <cell r="E21">
            <v>843.83</v>
          </cell>
          <cell r="F21">
            <v>843.83</v>
          </cell>
          <cell r="G21">
            <v>970.4</v>
          </cell>
          <cell r="H21">
            <v>1164.48</v>
          </cell>
          <cell r="I21">
            <v>1354.61</v>
          </cell>
          <cell r="J21">
            <v>1746.72</v>
          </cell>
          <cell r="K21">
            <v>2183.4</v>
          </cell>
          <cell r="L21">
            <v>2838.42</v>
          </cell>
          <cell r="M21">
            <v>3251.05</v>
          </cell>
          <cell r="N21">
            <v>4399.55</v>
          </cell>
          <cell r="O21">
            <v>4399.55</v>
          </cell>
          <cell r="P21">
            <v>5059.4799999999996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4399.55</v>
          </cell>
          <cell r="AB21">
            <v>0</v>
          </cell>
          <cell r="AC21">
            <v>0</v>
          </cell>
          <cell r="AD21">
            <v>4399.55</v>
          </cell>
        </row>
        <row r="22">
          <cell r="B22">
            <v>15</v>
          </cell>
          <cell r="C22" t="str">
            <v>CAPORAL DE EQUIPO</v>
          </cell>
          <cell r="D22">
            <v>835.58</v>
          </cell>
          <cell r="E22">
            <v>1044.48</v>
          </cell>
          <cell r="F22">
            <v>1044.48</v>
          </cell>
          <cell r="G22">
            <v>1201.1500000000001</v>
          </cell>
          <cell r="H22">
            <v>1441.38</v>
          </cell>
          <cell r="I22">
            <v>1441.38</v>
          </cell>
          <cell r="J22">
            <v>2162.06</v>
          </cell>
          <cell r="K22">
            <v>2702.58</v>
          </cell>
          <cell r="L22">
            <v>3513.35</v>
          </cell>
          <cell r="M22">
            <v>3513.35</v>
          </cell>
          <cell r="N22">
            <v>5445.7</v>
          </cell>
          <cell r="O22">
            <v>5445.7</v>
          </cell>
          <cell r="P22">
            <v>6262.55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5445.7</v>
          </cell>
          <cell r="AB22">
            <v>0</v>
          </cell>
          <cell r="AC22">
            <v>0</v>
          </cell>
          <cell r="AD22">
            <v>5445.7</v>
          </cell>
        </row>
        <row r="23">
          <cell r="B23">
            <v>16</v>
          </cell>
          <cell r="C23" t="str">
            <v>CARPINTERO DE 1ra.</v>
          </cell>
          <cell r="D23">
            <v>755.02</v>
          </cell>
          <cell r="E23">
            <v>943.78</v>
          </cell>
          <cell r="F23">
            <v>943.78</v>
          </cell>
          <cell r="G23">
            <v>1085.3499999999999</v>
          </cell>
          <cell r="H23">
            <v>1302.4100000000001</v>
          </cell>
          <cell r="I23">
            <v>1354.61</v>
          </cell>
          <cell r="J23">
            <v>1953.61</v>
          </cell>
          <cell r="K23">
            <v>2442.02</v>
          </cell>
          <cell r="L23">
            <v>3174.62</v>
          </cell>
          <cell r="M23">
            <v>3251.05</v>
          </cell>
          <cell r="N23">
            <v>4920.67</v>
          </cell>
          <cell r="O23">
            <v>4920.67</v>
          </cell>
          <cell r="P23">
            <v>5658.77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4920.67</v>
          </cell>
          <cell r="AB23">
            <v>0</v>
          </cell>
          <cell r="AC23">
            <v>0</v>
          </cell>
          <cell r="AD23">
            <v>4920.67</v>
          </cell>
        </row>
        <row r="24">
          <cell r="B24">
            <v>17</v>
          </cell>
          <cell r="C24" t="str">
            <v>CARPINTERO DE 2da.</v>
          </cell>
          <cell r="D24">
            <v>675.06</v>
          </cell>
          <cell r="E24">
            <v>843.83</v>
          </cell>
          <cell r="F24">
            <v>843.83</v>
          </cell>
          <cell r="G24">
            <v>970.4</v>
          </cell>
          <cell r="H24">
            <v>1164.48</v>
          </cell>
          <cell r="I24">
            <v>1354.61</v>
          </cell>
          <cell r="J24">
            <v>1746.72</v>
          </cell>
          <cell r="K24">
            <v>2183.4</v>
          </cell>
          <cell r="L24">
            <v>2838.42</v>
          </cell>
          <cell r="M24">
            <v>3251.05</v>
          </cell>
          <cell r="N24">
            <v>4399.55</v>
          </cell>
          <cell r="O24">
            <v>4399.55</v>
          </cell>
          <cell r="P24">
            <v>5059.4799999999996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4399.55</v>
          </cell>
          <cell r="AB24">
            <v>0</v>
          </cell>
          <cell r="AC24">
            <v>0</v>
          </cell>
          <cell r="AD24">
            <v>4399.55</v>
          </cell>
        </row>
        <row r="25">
          <cell r="B25">
            <v>18</v>
          </cell>
          <cell r="C25" t="str">
            <v>CAUCHERO</v>
          </cell>
          <cell r="D25">
            <v>666.56</v>
          </cell>
          <cell r="E25">
            <v>833.2</v>
          </cell>
          <cell r="F25">
            <v>833.2</v>
          </cell>
          <cell r="G25">
            <v>958.18</v>
          </cell>
          <cell r="H25">
            <v>1149.82</v>
          </cell>
          <cell r="I25">
            <v>1354.61</v>
          </cell>
          <cell r="J25">
            <v>1724.72</v>
          </cell>
          <cell r="K25">
            <v>2167.37</v>
          </cell>
          <cell r="L25">
            <v>2802.68</v>
          </cell>
          <cell r="M25">
            <v>3251.05</v>
          </cell>
          <cell r="N25">
            <v>4344.1499999999996</v>
          </cell>
          <cell r="O25">
            <v>4344.1499999999996</v>
          </cell>
          <cell r="P25">
            <v>4995.7700000000004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4344.1499999999996</v>
          </cell>
          <cell r="AB25">
            <v>0</v>
          </cell>
          <cell r="AC25">
            <v>0</v>
          </cell>
          <cell r="AD25">
            <v>4344.1499999999996</v>
          </cell>
        </row>
        <row r="26">
          <cell r="B26">
            <v>19</v>
          </cell>
          <cell r="C26" t="str">
            <v>CHOFER DE 1ra. (DE 8 A 15 TON)</v>
          </cell>
          <cell r="D26">
            <v>684</v>
          </cell>
          <cell r="E26">
            <v>855</v>
          </cell>
          <cell r="F26">
            <v>855</v>
          </cell>
          <cell r="G26">
            <v>983.25</v>
          </cell>
          <cell r="H26">
            <v>1179.9000000000001</v>
          </cell>
          <cell r="I26">
            <v>1354.61</v>
          </cell>
          <cell r="J26">
            <v>1769.85</v>
          </cell>
          <cell r="K26">
            <v>2212.31</v>
          </cell>
          <cell r="L26">
            <v>2876.01</v>
          </cell>
          <cell r="M26">
            <v>3251.05</v>
          </cell>
          <cell r="N26">
            <v>4457.8100000000004</v>
          </cell>
          <cell r="O26">
            <v>4457.8100000000004</v>
          </cell>
          <cell r="P26">
            <v>5126.4799999999996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4457.8100000000004</v>
          </cell>
          <cell r="AB26">
            <v>0</v>
          </cell>
          <cell r="AC26">
            <v>0</v>
          </cell>
          <cell r="AD26">
            <v>4457.8100000000004</v>
          </cell>
        </row>
        <row r="27">
          <cell r="B27">
            <v>20</v>
          </cell>
          <cell r="C27" t="str">
            <v>CHOFER DE 2ra. (DE 3 A 8 TON)</v>
          </cell>
          <cell r="D27">
            <v>642.32000000000005</v>
          </cell>
          <cell r="E27">
            <v>802.9</v>
          </cell>
          <cell r="F27">
            <v>802.9</v>
          </cell>
          <cell r="G27">
            <v>923.34</v>
          </cell>
          <cell r="H27">
            <v>1108</v>
          </cell>
          <cell r="I27">
            <v>1354.61</v>
          </cell>
          <cell r="J27">
            <v>1662</v>
          </cell>
          <cell r="K27">
            <v>2167.37</v>
          </cell>
          <cell r="L27">
            <v>2700.75</v>
          </cell>
          <cell r="M27">
            <v>3251.05</v>
          </cell>
          <cell r="N27">
            <v>4196.17</v>
          </cell>
          <cell r="O27">
            <v>4196.17</v>
          </cell>
          <cell r="P27">
            <v>4825.6000000000004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4196.17</v>
          </cell>
          <cell r="AB27">
            <v>0</v>
          </cell>
          <cell r="AC27">
            <v>0</v>
          </cell>
          <cell r="AD27">
            <v>4196.17</v>
          </cell>
        </row>
        <row r="28">
          <cell r="B28">
            <v>21</v>
          </cell>
          <cell r="C28" t="str">
            <v>CHOFER DE 3ra. (HASTA 3 TON)</v>
          </cell>
          <cell r="D28">
            <v>628.5</v>
          </cell>
          <cell r="E28">
            <v>785.63</v>
          </cell>
          <cell r="F28">
            <v>785.63</v>
          </cell>
          <cell r="G28">
            <v>903.47</v>
          </cell>
          <cell r="H28">
            <v>1084.1600000000001</v>
          </cell>
          <cell r="I28">
            <v>1354.61</v>
          </cell>
          <cell r="J28">
            <v>1626.24</v>
          </cell>
          <cell r="K28">
            <v>2167.37</v>
          </cell>
          <cell r="L28">
            <v>2642.65</v>
          </cell>
          <cell r="M28">
            <v>3251.05</v>
          </cell>
          <cell r="N28">
            <v>4096.1000000000004</v>
          </cell>
          <cell r="O28">
            <v>4096.1000000000004</v>
          </cell>
          <cell r="P28">
            <v>4710.5200000000004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4096.1000000000004</v>
          </cell>
          <cell r="AB28">
            <v>0</v>
          </cell>
          <cell r="AC28">
            <v>0</v>
          </cell>
          <cell r="AD28">
            <v>4096.1000000000004</v>
          </cell>
        </row>
        <row r="29">
          <cell r="B29">
            <v>22</v>
          </cell>
          <cell r="C29" t="str">
            <v>CHOFER DE 4ta.</v>
          </cell>
          <cell r="D29">
            <v>614.22</v>
          </cell>
          <cell r="E29">
            <v>767.78</v>
          </cell>
          <cell r="F29">
            <v>767.78</v>
          </cell>
          <cell r="G29">
            <v>882.95</v>
          </cell>
          <cell r="H29">
            <v>1059.53</v>
          </cell>
          <cell r="I29">
            <v>1354.61</v>
          </cell>
          <cell r="J29">
            <v>1589.29</v>
          </cell>
          <cell r="K29">
            <v>2167.37</v>
          </cell>
          <cell r="L29">
            <v>2582.6</v>
          </cell>
          <cell r="M29">
            <v>3251.05</v>
          </cell>
          <cell r="N29">
            <v>4003.03</v>
          </cell>
          <cell r="O29">
            <v>4003.03</v>
          </cell>
          <cell r="P29">
            <v>4603.49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4003.03</v>
          </cell>
          <cell r="AB29">
            <v>0</v>
          </cell>
          <cell r="AC29">
            <v>0</v>
          </cell>
          <cell r="AD29">
            <v>4003.03</v>
          </cell>
        </row>
        <row r="30">
          <cell r="B30">
            <v>23</v>
          </cell>
          <cell r="C30" t="str">
            <v>CHOFER DE CAMION MAS DE 15 TON</v>
          </cell>
          <cell r="D30">
            <v>701.9</v>
          </cell>
          <cell r="E30">
            <v>877.38</v>
          </cell>
          <cell r="F30">
            <v>877.38</v>
          </cell>
          <cell r="G30">
            <v>1008.99</v>
          </cell>
          <cell r="H30">
            <v>1210.78</v>
          </cell>
          <cell r="I30">
            <v>1354.61</v>
          </cell>
          <cell r="J30">
            <v>1816.17</v>
          </cell>
          <cell r="K30">
            <v>2270.21</v>
          </cell>
          <cell r="L30">
            <v>2951.27</v>
          </cell>
          <cell r="M30">
            <v>3251.05</v>
          </cell>
          <cell r="N30">
            <v>4574.47</v>
          </cell>
          <cell r="O30">
            <v>4574.47</v>
          </cell>
          <cell r="P30">
            <v>5260.64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4574.47</v>
          </cell>
          <cell r="AB30">
            <v>0</v>
          </cell>
          <cell r="AC30">
            <v>0</v>
          </cell>
          <cell r="AD30">
            <v>4574.47</v>
          </cell>
        </row>
        <row r="31">
          <cell r="B31">
            <v>24</v>
          </cell>
          <cell r="C31" t="str">
            <v>CHOFER DE CAMION MEZCLADOR</v>
          </cell>
          <cell r="D31">
            <v>827.54</v>
          </cell>
          <cell r="E31">
            <v>1034.43</v>
          </cell>
          <cell r="F31">
            <v>1034.43</v>
          </cell>
          <cell r="G31">
            <v>1189.5899999999999</v>
          </cell>
          <cell r="H31">
            <v>1427.51</v>
          </cell>
          <cell r="I31">
            <v>1427.51</v>
          </cell>
          <cell r="J31">
            <v>2141.2600000000002</v>
          </cell>
          <cell r="K31">
            <v>2676.57</v>
          </cell>
          <cell r="L31">
            <v>3479.55</v>
          </cell>
          <cell r="M31">
            <v>3479.55</v>
          </cell>
          <cell r="N31">
            <v>5393.3</v>
          </cell>
          <cell r="O31">
            <v>5393.3</v>
          </cell>
          <cell r="P31">
            <v>6202.29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5393.3</v>
          </cell>
          <cell r="AB31">
            <v>0</v>
          </cell>
          <cell r="AC31">
            <v>0</v>
          </cell>
          <cell r="AD31">
            <v>5393.3</v>
          </cell>
        </row>
        <row r="32">
          <cell r="B32">
            <v>25</v>
          </cell>
          <cell r="C32" t="str">
            <v>CHOFER DE GANDOLA DE 1ra. (TODO TON)</v>
          </cell>
          <cell r="D32">
            <v>827.54</v>
          </cell>
          <cell r="E32">
            <v>1034.43</v>
          </cell>
          <cell r="F32">
            <v>1034.43</v>
          </cell>
          <cell r="G32">
            <v>1189.5899999999999</v>
          </cell>
          <cell r="H32">
            <v>1427.51</v>
          </cell>
          <cell r="I32">
            <v>1427.51</v>
          </cell>
          <cell r="J32">
            <v>2141.2600000000002</v>
          </cell>
          <cell r="K32">
            <v>2676.57</v>
          </cell>
          <cell r="L32">
            <v>3479.55</v>
          </cell>
          <cell r="M32">
            <v>3479.55</v>
          </cell>
          <cell r="N32">
            <v>5393.3</v>
          </cell>
          <cell r="O32">
            <v>5393.3</v>
          </cell>
          <cell r="P32">
            <v>6202.29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5393.3</v>
          </cell>
          <cell r="AB32">
            <v>0</v>
          </cell>
          <cell r="AC32">
            <v>0</v>
          </cell>
          <cell r="AD32">
            <v>5393.3</v>
          </cell>
        </row>
        <row r="33">
          <cell r="B33">
            <v>26</v>
          </cell>
          <cell r="C33" t="str">
            <v xml:space="preserve">CHOFER DE GANDOLA DE 2da. (DE 15-40 TON) </v>
          </cell>
          <cell r="D33">
            <v>781.54</v>
          </cell>
          <cell r="E33">
            <v>976.93</v>
          </cell>
          <cell r="F33">
            <v>976.93</v>
          </cell>
          <cell r="G33">
            <v>1123.47</v>
          </cell>
          <cell r="H33">
            <v>1348.16</v>
          </cell>
          <cell r="I33">
            <v>1354.61</v>
          </cell>
          <cell r="J33">
            <v>2022.23</v>
          </cell>
          <cell r="K33">
            <v>2527.79</v>
          </cell>
          <cell r="L33">
            <v>3286.13</v>
          </cell>
          <cell r="M33">
            <v>3286.13</v>
          </cell>
          <cell r="N33">
            <v>5093.5</v>
          </cell>
          <cell r="O33">
            <v>5093.5</v>
          </cell>
          <cell r="P33">
            <v>5857.53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5093.5</v>
          </cell>
          <cell r="AB33">
            <v>0</v>
          </cell>
          <cell r="AC33">
            <v>0</v>
          </cell>
          <cell r="AD33">
            <v>5093.5</v>
          </cell>
        </row>
        <row r="34">
          <cell r="B34">
            <v>27</v>
          </cell>
          <cell r="C34" t="str">
            <v>CHOFER VOLTEO 30 O MAS TONELADAS</v>
          </cell>
          <cell r="D34">
            <v>827.54</v>
          </cell>
          <cell r="E34">
            <v>1034.43</v>
          </cell>
          <cell r="F34">
            <v>1034.43</v>
          </cell>
          <cell r="G34">
            <v>1189.5899999999999</v>
          </cell>
          <cell r="H34">
            <v>1427.51</v>
          </cell>
          <cell r="I34">
            <v>1427.51</v>
          </cell>
          <cell r="J34">
            <v>2141.2600000000002</v>
          </cell>
          <cell r="K34">
            <v>2676.57</v>
          </cell>
          <cell r="L34">
            <v>3479.55</v>
          </cell>
          <cell r="M34">
            <v>3479.55</v>
          </cell>
          <cell r="N34">
            <v>5393.3</v>
          </cell>
          <cell r="O34">
            <v>5393.3</v>
          </cell>
          <cell r="P34">
            <v>6202.29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5393.3</v>
          </cell>
          <cell r="AB34">
            <v>0</v>
          </cell>
          <cell r="AC34">
            <v>0</v>
          </cell>
          <cell r="AD34">
            <v>5393.3</v>
          </cell>
        </row>
        <row r="35">
          <cell r="B35">
            <v>28</v>
          </cell>
          <cell r="C35" t="str">
            <v>DEPOSITARIO</v>
          </cell>
          <cell r="D35">
            <v>755.02</v>
          </cell>
          <cell r="E35">
            <v>943.78</v>
          </cell>
          <cell r="F35">
            <v>943.78</v>
          </cell>
          <cell r="G35">
            <v>1085.3499999999999</v>
          </cell>
          <cell r="H35">
            <v>1302.4100000000001</v>
          </cell>
          <cell r="I35">
            <v>1354.61</v>
          </cell>
          <cell r="J35">
            <v>1953.61</v>
          </cell>
          <cell r="K35">
            <v>2442.02</v>
          </cell>
          <cell r="L35">
            <v>3174.62</v>
          </cell>
          <cell r="M35">
            <v>3251.05</v>
          </cell>
          <cell r="N35">
            <v>4920.67</v>
          </cell>
          <cell r="O35">
            <v>4920.67</v>
          </cell>
          <cell r="P35">
            <v>5658.77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4920.67</v>
          </cell>
          <cell r="AB35">
            <v>0</v>
          </cell>
          <cell r="AC35">
            <v>0</v>
          </cell>
          <cell r="AD35">
            <v>4920.67</v>
          </cell>
        </row>
        <row r="36">
          <cell r="B36">
            <v>29</v>
          </cell>
          <cell r="C36" t="str">
            <v>DINAMITERO</v>
          </cell>
          <cell r="D36">
            <v>835.58</v>
          </cell>
          <cell r="E36">
            <v>1044.48</v>
          </cell>
          <cell r="F36">
            <v>1044.48</v>
          </cell>
          <cell r="G36">
            <v>1201.1500000000001</v>
          </cell>
          <cell r="H36">
            <v>1441.38</v>
          </cell>
          <cell r="I36">
            <v>1441.38</v>
          </cell>
          <cell r="J36">
            <v>2162.06</v>
          </cell>
          <cell r="K36">
            <v>2702.58</v>
          </cell>
          <cell r="L36">
            <v>3513.35</v>
          </cell>
          <cell r="M36">
            <v>3513.35</v>
          </cell>
          <cell r="N36">
            <v>5445.7</v>
          </cell>
          <cell r="O36">
            <v>5445.7</v>
          </cell>
          <cell r="P36">
            <v>6262.55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5445.7</v>
          </cell>
          <cell r="AB36">
            <v>0</v>
          </cell>
          <cell r="AC36">
            <v>0</v>
          </cell>
          <cell r="AD36">
            <v>5445.7</v>
          </cell>
        </row>
        <row r="37">
          <cell r="B37">
            <v>30</v>
          </cell>
          <cell r="C37" t="str">
            <v>DUCTERO</v>
          </cell>
          <cell r="D37">
            <v>755.02</v>
          </cell>
          <cell r="E37">
            <v>943.78</v>
          </cell>
          <cell r="F37">
            <v>943.78</v>
          </cell>
          <cell r="G37">
            <v>1085.3499999999999</v>
          </cell>
          <cell r="H37">
            <v>1302.4100000000001</v>
          </cell>
          <cell r="I37">
            <v>1354.61</v>
          </cell>
          <cell r="J37">
            <v>1953.61</v>
          </cell>
          <cell r="K37">
            <v>2442.02</v>
          </cell>
          <cell r="L37">
            <v>3174.62</v>
          </cell>
          <cell r="M37">
            <v>3251.05</v>
          </cell>
          <cell r="N37">
            <v>4920.67</v>
          </cell>
          <cell r="O37">
            <v>4920.67</v>
          </cell>
          <cell r="P37">
            <v>5658.77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4920.67</v>
          </cell>
          <cell r="AB37">
            <v>0</v>
          </cell>
          <cell r="AC37">
            <v>0</v>
          </cell>
          <cell r="AD37">
            <v>4920.67</v>
          </cell>
        </row>
        <row r="38">
          <cell r="B38">
            <v>31</v>
          </cell>
          <cell r="C38" t="str">
            <v>ELECTRICISTA DE 1ra.</v>
          </cell>
          <cell r="D38">
            <v>755.02</v>
          </cell>
          <cell r="E38">
            <v>943.78</v>
          </cell>
          <cell r="F38">
            <v>943.78</v>
          </cell>
          <cell r="G38">
            <v>1085.3499999999999</v>
          </cell>
          <cell r="H38">
            <v>1302.4100000000001</v>
          </cell>
          <cell r="I38">
            <v>1354.61</v>
          </cell>
          <cell r="J38">
            <v>1953.61</v>
          </cell>
          <cell r="K38">
            <v>2442.02</v>
          </cell>
          <cell r="L38">
            <v>3174.62</v>
          </cell>
          <cell r="M38">
            <v>3251.05</v>
          </cell>
          <cell r="N38">
            <v>4920.67</v>
          </cell>
          <cell r="O38">
            <v>4920.67</v>
          </cell>
          <cell r="P38">
            <v>5658.77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4920.67</v>
          </cell>
          <cell r="AB38">
            <v>0</v>
          </cell>
          <cell r="AC38">
            <v>0</v>
          </cell>
          <cell r="AD38">
            <v>4920.67</v>
          </cell>
        </row>
        <row r="39">
          <cell r="B39">
            <v>32</v>
          </cell>
          <cell r="C39" t="str">
            <v>ELECTRICISTA DE 2da.</v>
          </cell>
          <cell r="D39">
            <v>675.06</v>
          </cell>
          <cell r="E39">
            <v>843.83</v>
          </cell>
          <cell r="F39">
            <v>843.83</v>
          </cell>
          <cell r="G39">
            <v>970.4</v>
          </cell>
          <cell r="H39">
            <v>1164.48</v>
          </cell>
          <cell r="I39">
            <v>1354.61</v>
          </cell>
          <cell r="J39">
            <v>1746.72</v>
          </cell>
          <cell r="K39">
            <v>2183.4</v>
          </cell>
          <cell r="L39">
            <v>2838.42</v>
          </cell>
          <cell r="M39">
            <v>3251.05</v>
          </cell>
          <cell r="N39">
            <v>4399.55</v>
          </cell>
          <cell r="O39">
            <v>4399.55</v>
          </cell>
          <cell r="P39">
            <v>5059.4799999999996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4399.55</v>
          </cell>
          <cell r="AB39">
            <v>0</v>
          </cell>
          <cell r="AC39">
            <v>0</v>
          </cell>
          <cell r="AD39">
            <v>4399.55</v>
          </cell>
        </row>
        <row r="40">
          <cell r="B40">
            <v>33</v>
          </cell>
          <cell r="C40" t="str">
            <v>ENGRASADOR</v>
          </cell>
          <cell r="D40">
            <v>628.5</v>
          </cell>
          <cell r="E40">
            <v>785.63</v>
          </cell>
          <cell r="F40">
            <v>785.63</v>
          </cell>
          <cell r="G40">
            <v>903.47</v>
          </cell>
          <cell r="H40">
            <v>1084.1600000000001</v>
          </cell>
          <cell r="I40">
            <v>1354.61</v>
          </cell>
          <cell r="J40">
            <v>1626.24</v>
          </cell>
          <cell r="K40">
            <v>2167.37</v>
          </cell>
          <cell r="L40">
            <v>2642.65</v>
          </cell>
          <cell r="M40">
            <v>3251.05</v>
          </cell>
          <cell r="N40">
            <v>4096.1000000000004</v>
          </cell>
          <cell r="O40">
            <v>4096.1000000000004</v>
          </cell>
          <cell r="P40">
            <v>4710.5200000000004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4096.1000000000004</v>
          </cell>
          <cell r="AB40">
            <v>0</v>
          </cell>
          <cell r="AC40">
            <v>0</v>
          </cell>
          <cell r="AD40">
            <v>4096.1000000000004</v>
          </cell>
        </row>
        <row r="41">
          <cell r="B41">
            <v>34</v>
          </cell>
          <cell r="C41" t="str">
            <v>ESPESORISTA</v>
          </cell>
          <cell r="D41">
            <v>618.17999999999995</v>
          </cell>
          <cell r="E41">
            <v>772.73</v>
          </cell>
          <cell r="F41">
            <v>772.73</v>
          </cell>
          <cell r="G41">
            <v>888.64</v>
          </cell>
          <cell r="H41">
            <v>1066.3599999999999</v>
          </cell>
          <cell r="I41">
            <v>1354.61</v>
          </cell>
          <cell r="J41">
            <v>1599.54</v>
          </cell>
          <cell r="K41">
            <v>2167.37</v>
          </cell>
          <cell r="L41">
            <v>2599.25</v>
          </cell>
          <cell r="M41">
            <v>3251.05</v>
          </cell>
          <cell r="N41">
            <v>4028.84</v>
          </cell>
          <cell r="O41">
            <v>4028.84</v>
          </cell>
          <cell r="P41">
            <v>4633.17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4028.84</v>
          </cell>
          <cell r="AB41">
            <v>0</v>
          </cell>
          <cell r="AC41">
            <v>0</v>
          </cell>
          <cell r="AD41">
            <v>4028.84</v>
          </cell>
        </row>
        <row r="42">
          <cell r="B42">
            <v>35</v>
          </cell>
          <cell r="C42" t="str">
            <v>GRANITERO DE 1ra.</v>
          </cell>
          <cell r="D42">
            <v>755.02</v>
          </cell>
          <cell r="E42">
            <v>943.78</v>
          </cell>
          <cell r="F42">
            <v>943.78</v>
          </cell>
          <cell r="G42">
            <v>1085.3499999999999</v>
          </cell>
          <cell r="H42">
            <v>1302.4100000000001</v>
          </cell>
          <cell r="I42">
            <v>1354.61</v>
          </cell>
          <cell r="J42">
            <v>1953.61</v>
          </cell>
          <cell r="K42">
            <v>2442.02</v>
          </cell>
          <cell r="L42">
            <v>3174.62</v>
          </cell>
          <cell r="M42">
            <v>3251.05</v>
          </cell>
          <cell r="N42">
            <v>4920.67</v>
          </cell>
          <cell r="O42">
            <v>4920.67</v>
          </cell>
          <cell r="P42">
            <v>5658.77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4920.67</v>
          </cell>
          <cell r="AB42">
            <v>0</v>
          </cell>
          <cell r="AC42">
            <v>0</v>
          </cell>
          <cell r="AD42">
            <v>4920.67</v>
          </cell>
        </row>
        <row r="43">
          <cell r="B43">
            <v>36</v>
          </cell>
          <cell r="C43" t="str">
            <v>GRANITERO DE 2da.</v>
          </cell>
          <cell r="D43">
            <v>675.06</v>
          </cell>
          <cell r="E43">
            <v>843.83</v>
          </cell>
          <cell r="F43">
            <v>843.83</v>
          </cell>
          <cell r="G43">
            <v>970.4</v>
          </cell>
          <cell r="H43">
            <v>1164.48</v>
          </cell>
          <cell r="I43">
            <v>1354.61</v>
          </cell>
          <cell r="J43">
            <v>1746.72</v>
          </cell>
          <cell r="K43">
            <v>2183.4</v>
          </cell>
          <cell r="L43">
            <v>2838.42</v>
          </cell>
          <cell r="M43">
            <v>3251.05</v>
          </cell>
          <cell r="N43">
            <v>4399.55</v>
          </cell>
          <cell r="O43">
            <v>4399.55</v>
          </cell>
          <cell r="P43">
            <v>5059.4799999999996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4399.55</v>
          </cell>
          <cell r="AB43">
            <v>0</v>
          </cell>
          <cell r="AC43">
            <v>0</v>
          </cell>
          <cell r="AD43">
            <v>4399.55</v>
          </cell>
        </row>
        <row r="44">
          <cell r="B44">
            <v>37</v>
          </cell>
          <cell r="C44" t="str">
            <v>GÜINCHERO</v>
          </cell>
          <cell r="D44">
            <v>675.06</v>
          </cell>
          <cell r="E44">
            <v>843.83</v>
          </cell>
          <cell r="F44">
            <v>843.83</v>
          </cell>
          <cell r="G44">
            <v>970.4</v>
          </cell>
          <cell r="H44">
            <v>1164.48</v>
          </cell>
          <cell r="I44">
            <v>1354.61</v>
          </cell>
          <cell r="J44">
            <v>1746.72</v>
          </cell>
          <cell r="K44">
            <v>2183.4</v>
          </cell>
          <cell r="L44">
            <v>2838.42</v>
          </cell>
          <cell r="M44">
            <v>3251.05</v>
          </cell>
          <cell r="N44">
            <v>4399.55</v>
          </cell>
          <cell r="O44">
            <v>4399.55</v>
          </cell>
          <cell r="P44">
            <v>5059.4799999999996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4399.55</v>
          </cell>
          <cell r="AB44">
            <v>0</v>
          </cell>
          <cell r="AC44">
            <v>0</v>
          </cell>
          <cell r="AD44">
            <v>4399.55</v>
          </cell>
        </row>
        <row r="45">
          <cell r="B45">
            <v>38</v>
          </cell>
          <cell r="C45" t="str">
            <v>IMPERMEABILIZADOR DE 1ra.</v>
          </cell>
          <cell r="D45">
            <v>755.02</v>
          </cell>
          <cell r="E45">
            <v>943.78</v>
          </cell>
          <cell r="F45">
            <v>943.78</v>
          </cell>
          <cell r="G45">
            <v>1085.3499999999999</v>
          </cell>
          <cell r="H45">
            <v>1302.4100000000001</v>
          </cell>
          <cell r="I45">
            <v>1354.61</v>
          </cell>
          <cell r="J45">
            <v>1953.61</v>
          </cell>
          <cell r="K45">
            <v>2442.02</v>
          </cell>
          <cell r="L45">
            <v>3174.62</v>
          </cell>
          <cell r="M45">
            <v>3251.05</v>
          </cell>
          <cell r="N45">
            <v>4920.67</v>
          </cell>
          <cell r="O45">
            <v>4920.67</v>
          </cell>
          <cell r="P45">
            <v>5658.77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4920.67</v>
          </cell>
          <cell r="AB45">
            <v>0</v>
          </cell>
          <cell r="AC45">
            <v>0</v>
          </cell>
          <cell r="AD45">
            <v>4920.67</v>
          </cell>
        </row>
        <row r="46">
          <cell r="B46">
            <v>39</v>
          </cell>
          <cell r="C46" t="str">
            <v>IMPERMEABILIZADOR DE 2da.</v>
          </cell>
          <cell r="D46">
            <v>675.06</v>
          </cell>
          <cell r="E46">
            <v>843.83</v>
          </cell>
          <cell r="F46">
            <v>843.83</v>
          </cell>
          <cell r="G46">
            <v>970.4</v>
          </cell>
          <cell r="H46">
            <v>1164.48</v>
          </cell>
          <cell r="I46">
            <v>1354.61</v>
          </cell>
          <cell r="J46">
            <v>1746.72</v>
          </cell>
          <cell r="K46">
            <v>2183.4</v>
          </cell>
          <cell r="L46">
            <v>2838.42</v>
          </cell>
          <cell r="M46">
            <v>3251.05</v>
          </cell>
          <cell r="N46">
            <v>4399.55</v>
          </cell>
          <cell r="O46">
            <v>4399.55</v>
          </cell>
          <cell r="P46">
            <v>5059.4799999999996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4399.55</v>
          </cell>
          <cell r="AB46">
            <v>0</v>
          </cell>
          <cell r="AC46">
            <v>0</v>
          </cell>
          <cell r="AD46">
            <v>4399.55</v>
          </cell>
        </row>
        <row r="47">
          <cell r="B47">
            <v>40</v>
          </cell>
          <cell r="C47" t="str">
            <v>INSTALADOR ELECTROMECANICO DE 1ra.</v>
          </cell>
          <cell r="D47">
            <v>755.02</v>
          </cell>
          <cell r="E47">
            <v>943.78</v>
          </cell>
          <cell r="F47">
            <v>943.78</v>
          </cell>
          <cell r="G47">
            <v>1085.3499999999999</v>
          </cell>
          <cell r="H47">
            <v>1302.4100000000001</v>
          </cell>
          <cell r="I47">
            <v>1354.61</v>
          </cell>
          <cell r="J47">
            <v>1953.61</v>
          </cell>
          <cell r="K47">
            <v>2442.02</v>
          </cell>
          <cell r="L47">
            <v>3174.62</v>
          </cell>
          <cell r="M47">
            <v>3251.05</v>
          </cell>
          <cell r="N47">
            <v>4920.67</v>
          </cell>
          <cell r="O47">
            <v>4920.67</v>
          </cell>
          <cell r="P47">
            <v>5658.77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4920.67</v>
          </cell>
          <cell r="AB47">
            <v>0</v>
          </cell>
          <cell r="AC47">
            <v>0</v>
          </cell>
          <cell r="AD47">
            <v>4920.67</v>
          </cell>
        </row>
        <row r="48">
          <cell r="B48">
            <v>41</v>
          </cell>
          <cell r="C48" t="str">
            <v>INSTALADOR ELECTROMECANICO DE 2da.</v>
          </cell>
          <cell r="D48">
            <v>675.06</v>
          </cell>
          <cell r="E48">
            <v>843.83</v>
          </cell>
          <cell r="F48">
            <v>843.83</v>
          </cell>
          <cell r="G48">
            <v>970.4</v>
          </cell>
          <cell r="H48">
            <v>1164.48</v>
          </cell>
          <cell r="I48">
            <v>1354.61</v>
          </cell>
          <cell r="J48">
            <v>1746.72</v>
          </cell>
          <cell r="K48">
            <v>2183.4</v>
          </cell>
          <cell r="L48">
            <v>2838.42</v>
          </cell>
          <cell r="M48">
            <v>3251.05</v>
          </cell>
          <cell r="N48">
            <v>4399.55</v>
          </cell>
          <cell r="O48">
            <v>4399.55</v>
          </cell>
          <cell r="P48">
            <v>5059.4799999999996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4399.55</v>
          </cell>
          <cell r="AB48">
            <v>0</v>
          </cell>
          <cell r="AC48">
            <v>0</v>
          </cell>
          <cell r="AD48">
            <v>4399.55</v>
          </cell>
        </row>
        <row r="49">
          <cell r="B49">
            <v>42</v>
          </cell>
          <cell r="C49" t="str">
            <v>LATONERO DE 1ra.</v>
          </cell>
          <cell r="D49">
            <v>755.02</v>
          </cell>
          <cell r="E49">
            <v>943.78</v>
          </cell>
          <cell r="F49">
            <v>943.78</v>
          </cell>
          <cell r="G49">
            <v>1085.3499999999999</v>
          </cell>
          <cell r="H49">
            <v>1302.4100000000001</v>
          </cell>
          <cell r="I49">
            <v>1354.61</v>
          </cell>
          <cell r="J49">
            <v>1953.61</v>
          </cell>
          <cell r="K49">
            <v>2442.02</v>
          </cell>
          <cell r="L49">
            <v>3174.62</v>
          </cell>
          <cell r="M49">
            <v>3251.05</v>
          </cell>
          <cell r="N49">
            <v>4920.67</v>
          </cell>
          <cell r="O49">
            <v>4920.67</v>
          </cell>
          <cell r="P49">
            <v>5658.77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4920.67</v>
          </cell>
          <cell r="AB49">
            <v>0</v>
          </cell>
          <cell r="AC49">
            <v>0</v>
          </cell>
          <cell r="AD49">
            <v>4920.67</v>
          </cell>
        </row>
        <row r="50">
          <cell r="B50">
            <v>43</v>
          </cell>
          <cell r="C50" t="str">
            <v>LATONERO DE 2da.</v>
          </cell>
          <cell r="D50">
            <v>675.06</v>
          </cell>
          <cell r="E50">
            <v>843.83</v>
          </cell>
          <cell r="F50">
            <v>843.83</v>
          </cell>
          <cell r="G50">
            <v>970.4</v>
          </cell>
          <cell r="H50">
            <v>1164.48</v>
          </cell>
          <cell r="I50">
            <v>1354.61</v>
          </cell>
          <cell r="J50">
            <v>1746.72</v>
          </cell>
          <cell r="K50">
            <v>2183.4</v>
          </cell>
          <cell r="L50">
            <v>2838.42</v>
          </cell>
          <cell r="M50">
            <v>3251.05</v>
          </cell>
          <cell r="N50">
            <v>4399.55</v>
          </cell>
          <cell r="O50">
            <v>4399.55</v>
          </cell>
          <cell r="P50">
            <v>5059.4799999999996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4399.55</v>
          </cell>
          <cell r="AB50">
            <v>0</v>
          </cell>
          <cell r="AC50">
            <v>0</v>
          </cell>
          <cell r="AD50">
            <v>4399.55</v>
          </cell>
        </row>
        <row r="51">
          <cell r="B51">
            <v>44</v>
          </cell>
          <cell r="C51" t="str">
            <v>LINIERO DE 1ra.</v>
          </cell>
          <cell r="D51">
            <v>755.02</v>
          </cell>
          <cell r="E51">
            <v>943.78</v>
          </cell>
          <cell r="F51">
            <v>943.78</v>
          </cell>
          <cell r="G51">
            <v>1085.3499999999999</v>
          </cell>
          <cell r="H51">
            <v>1302.4100000000001</v>
          </cell>
          <cell r="I51">
            <v>1354.61</v>
          </cell>
          <cell r="J51">
            <v>1953.61</v>
          </cell>
          <cell r="K51">
            <v>2442.02</v>
          </cell>
          <cell r="L51">
            <v>3174.62</v>
          </cell>
          <cell r="M51">
            <v>3251.05</v>
          </cell>
          <cell r="N51">
            <v>4920.67</v>
          </cell>
          <cell r="O51">
            <v>4920.67</v>
          </cell>
          <cell r="P51">
            <v>5658.77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4920.67</v>
          </cell>
          <cell r="AB51">
            <v>0</v>
          </cell>
          <cell r="AC51">
            <v>0</v>
          </cell>
          <cell r="AD51">
            <v>4920.67</v>
          </cell>
        </row>
        <row r="52">
          <cell r="B52">
            <v>45</v>
          </cell>
          <cell r="C52" t="str">
            <v>MAESTRO ALBAÑIL</v>
          </cell>
          <cell r="D52">
            <v>835.58</v>
          </cell>
          <cell r="E52">
            <v>1044.48</v>
          </cell>
          <cell r="F52">
            <v>1044.48</v>
          </cell>
          <cell r="G52">
            <v>1201.1500000000001</v>
          </cell>
          <cell r="H52">
            <v>1441.38</v>
          </cell>
          <cell r="I52">
            <v>1441.38</v>
          </cell>
          <cell r="J52">
            <v>2162.06</v>
          </cell>
          <cell r="K52">
            <v>2702.58</v>
          </cell>
          <cell r="L52">
            <v>3513.35</v>
          </cell>
          <cell r="M52">
            <v>3513.35</v>
          </cell>
          <cell r="N52">
            <v>5445.7</v>
          </cell>
          <cell r="O52">
            <v>5445.7</v>
          </cell>
          <cell r="P52">
            <v>6262.55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5445.7</v>
          </cell>
          <cell r="AB52">
            <v>0</v>
          </cell>
          <cell r="AC52">
            <v>0</v>
          </cell>
          <cell r="AD52">
            <v>5445.7</v>
          </cell>
        </row>
        <row r="53">
          <cell r="B53">
            <v>46</v>
          </cell>
          <cell r="C53" t="str">
            <v>MAESTRO CABILLERO</v>
          </cell>
          <cell r="D53">
            <v>835.58</v>
          </cell>
          <cell r="E53">
            <v>1044.48</v>
          </cell>
          <cell r="F53">
            <v>1044.48</v>
          </cell>
          <cell r="G53">
            <v>1201.1500000000001</v>
          </cell>
          <cell r="H53">
            <v>1441.38</v>
          </cell>
          <cell r="I53">
            <v>1441.38</v>
          </cell>
          <cell r="J53">
            <v>2162.06</v>
          </cell>
          <cell r="K53">
            <v>2702.58</v>
          </cell>
          <cell r="L53">
            <v>3513.35</v>
          </cell>
          <cell r="M53">
            <v>3513.35</v>
          </cell>
          <cell r="N53">
            <v>5445.7</v>
          </cell>
          <cell r="O53">
            <v>5445.7</v>
          </cell>
          <cell r="P53">
            <v>6262.55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5445.7</v>
          </cell>
          <cell r="AB53">
            <v>0</v>
          </cell>
          <cell r="AC53">
            <v>0</v>
          </cell>
          <cell r="AD53">
            <v>5445.7</v>
          </cell>
        </row>
        <row r="54">
          <cell r="B54">
            <v>47</v>
          </cell>
          <cell r="C54" t="str">
            <v>MAESTRO CARPINTERO DE 1ra.</v>
          </cell>
          <cell r="D54">
            <v>835.58</v>
          </cell>
          <cell r="E54">
            <v>1044.48</v>
          </cell>
          <cell r="F54">
            <v>1044.48</v>
          </cell>
          <cell r="G54">
            <v>1201.1500000000001</v>
          </cell>
          <cell r="H54">
            <v>1441.38</v>
          </cell>
          <cell r="I54">
            <v>1441.38</v>
          </cell>
          <cell r="J54">
            <v>2162.06</v>
          </cell>
          <cell r="K54">
            <v>2702.58</v>
          </cell>
          <cell r="L54">
            <v>3513.35</v>
          </cell>
          <cell r="M54">
            <v>3513.35</v>
          </cell>
          <cell r="N54">
            <v>5445.7</v>
          </cell>
          <cell r="O54">
            <v>5445.7</v>
          </cell>
          <cell r="P54">
            <v>6262.55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5445.7</v>
          </cell>
          <cell r="AB54">
            <v>0</v>
          </cell>
          <cell r="AC54">
            <v>0</v>
          </cell>
          <cell r="AD54">
            <v>5445.7</v>
          </cell>
        </row>
        <row r="55">
          <cell r="B55">
            <v>48</v>
          </cell>
          <cell r="C55" t="str">
            <v>MAESTRO CARPINTERO DE 2da.</v>
          </cell>
          <cell r="D55">
            <v>787.32</v>
          </cell>
          <cell r="E55">
            <v>984.15</v>
          </cell>
          <cell r="F55">
            <v>984.15</v>
          </cell>
          <cell r="G55">
            <v>1131.77</v>
          </cell>
          <cell r="H55">
            <v>1358.13</v>
          </cell>
          <cell r="I55">
            <v>1358.13</v>
          </cell>
          <cell r="J55">
            <v>2037.19</v>
          </cell>
          <cell r="K55">
            <v>2546.4899999999998</v>
          </cell>
          <cell r="L55">
            <v>3310.43</v>
          </cell>
          <cell r="M55">
            <v>3310.43</v>
          </cell>
          <cell r="N55">
            <v>5131.17</v>
          </cell>
          <cell r="O55">
            <v>5131.17</v>
          </cell>
          <cell r="P55">
            <v>5900.85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5131.17</v>
          </cell>
          <cell r="AB55">
            <v>0</v>
          </cell>
          <cell r="AC55">
            <v>0</v>
          </cell>
          <cell r="AD55">
            <v>5131.17</v>
          </cell>
        </row>
        <row r="56">
          <cell r="B56">
            <v>49</v>
          </cell>
          <cell r="C56" t="str">
            <v>MAESTRO DE OBRA DE 1ra.</v>
          </cell>
          <cell r="D56">
            <v>963.14</v>
          </cell>
          <cell r="E56">
            <v>1203.93</v>
          </cell>
          <cell r="F56">
            <v>1203.93</v>
          </cell>
          <cell r="G56">
            <v>1384.52</v>
          </cell>
          <cell r="H56">
            <v>1661.42</v>
          </cell>
          <cell r="I56">
            <v>1661.42</v>
          </cell>
          <cell r="J56">
            <v>2492.12</v>
          </cell>
          <cell r="K56">
            <v>3115.16</v>
          </cell>
          <cell r="L56">
            <v>4049.7</v>
          </cell>
          <cell r="M56">
            <v>4049.7</v>
          </cell>
          <cell r="N56">
            <v>6277.04</v>
          </cell>
          <cell r="O56">
            <v>6277.04</v>
          </cell>
          <cell r="P56">
            <v>7218.6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6277.04</v>
          </cell>
          <cell r="AB56">
            <v>0</v>
          </cell>
          <cell r="AC56">
            <v>0</v>
          </cell>
          <cell r="AD56">
            <v>6277.04</v>
          </cell>
        </row>
        <row r="57">
          <cell r="B57">
            <v>50</v>
          </cell>
          <cell r="C57" t="str">
            <v>MAESTRO DE OBRA DE 2da.</v>
          </cell>
          <cell r="D57">
            <v>835.58</v>
          </cell>
          <cell r="E57">
            <v>1044.48</v>
          </cell>
          <cell r="F57">
            <v>1044.48</v>
          </cell>
          <cell r="G57">
            <v>1201.1500000000001</v>
          </cell>
          <cell r="H57">
            <v>1441.38</v>
          </cell>
          <cell r="I57">
            <v>1441.38</v>
          </cell>
          <cell r="J57">
            <v>2162.06</v>
          </cell>
          <cell r="K57">
            <v>2702.58</v>
          </cell>
          <cell r="L57">
            <v>3513.35</v>
          </cell>
          <cell r="M57">
            <v>3513.35</v>
          </cell>
          <cell r="N57">
            <v>5445.7</v>
          </cell>
          <cell r="O57">
            <v>5445.7</v>
          </cell>
          <cell r="P57">
            <v>6262.55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5445.7</v>
          </cell>
          <cell r="AB57">
            <v>0</v>
          </cell>
          <cell r="AC57">
            <v>0</v>
          </cell>
          <cell r="AD57">
            <v>5445.7</v>
          </cell>
        </row>
        <row r="58">
          <cell r="B58">
            <v>51</v>
          </cell>
          <cell r="C58" t="str">
            <v>MAESTRO DE OBRAS ELECTROMECANICAS</v>
          </cell>
          <cell r="D58">
            <v>835.58</v>
          </cell>
          <cell r="E58">
            <v>1044.48</v>
          </cell>
          <cell r="F58">
            <v>1044.48</v>
          </cell>
          <cell r="G58">
            <v>1201.1500000000001</v>
          </cell>
          <cell r="H58">
            <v>1441.38</v>
          </cell>
          <cell r="I58">
            <v>1441.38</v>
          </cell>
          <cell r="J58">
            <v>2162.06</v>
          </cell>
          <cell r="K58">
            <v>2702.58</v>
          </cell>
          <cell r="L58">
            <v>3513.35</v>
          </cell>
          <cell r="M58">
            <v>3513.35</v>
          </cell>
          <cell r="N58">
            <v>5445.7</v>
          </cell>
          <cell r="O58">
            <v>5445.7</v>
          </cell>
          <cell r="P58">
            <v>6262.55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5445.7</v>
          </cell>
          <cell r="AB58">
            <v>0</v>
          </cell>
          <cell r="AC58">
            <v>0</v>
          </cell>
          <cell r="AD58">
            <v>5445.7</v>
          </cell>
        </row>
        <row r="59">
          <cell r="B59">
            <v>52</v>
          </cell>
          <cell r="C59" t="str">
            <v>MAESTRO DE VOLADURAS</v>
          </cell>
          <cell r="D59">
            <v>963.14</v>
          </cell>
          <cell r="E59">
            <v>1203.93</v>
          </cell>
          <cell r="F59">
            <v>1203.93</v>
          </cell>
          <cell r="G59">
            <v>1384.52</v>
          </cell>
          <cell r="H59">
            <v>1661.42</v>
          </cell>
          <cell r="I59">
            <v>1661.42</v>
          </cell>
          <cell r="J59">
            <v>2492.12</v>
          </cell>
          <cell r="K59">
            <v>3115.16</v>
          </cell>
          <cell r="L59">
            <v>4049.7</v>
          </cell>
          <cell r="M59">
            <v>4049.7</v>
          </cell>
          <cell r="N59">
            <v>6277.04</v>
          </cell>
          <cell r="O59">
            <v>6277.04</v>
          </cell>
          <cell r="P59">
            <v>7218.6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6277.04</v>
          </cell>
          <cell r="AB59">
            <v>0</v>
          </cell>
          <cell r="AC59">
            <v>0</v>
          </cell>
          <cell r="AD59">
            <v>6277.04</v>
          </cell>
        </row>
        <row r="60">
          <cell r="B60">
            <v>53</v>
          </cell>
          <cell r="C60" t="str">
            <v>MAESTRO ELECTRICISTA</v>
          </cell>
          <cell r="D60">
            <v>835.58</v>
          </cell>
          <cell r="E60">
            <v>1044.48</v>
          </cell>
          <cell r="F60">
            <v>1044.48</v>
          </cell>
          <cell r="G60">
            <v>1201.1500000000001</v>
          </cell>
          <cell r="H60">
            <v>1441.38</v>
          </cell>
          <cell r="I60">
            <v>1441.38</v>
          </cell>
          <cell r="J60">
            <v>2162.06</v>
          </cell>
          <cell r="K60">
            <v>2702.58</v>
          </cell>
          <cell r="L60">
            <v>3513.35</v>
          </cell>
          <cell r="M60">
            <v>3513.35</v>
          </cell>
          <cell r="N60">
            <v>5445.7</v>
          </cell>
          <cell r="O60">
            <v>5445.7</v>
          </cell>
          <cell r="P60">
            <v>6262.55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5445.7</v>
          </cell>
          <cell r="AB60">
            <v>0</v>
          </cell>
          <cell r="AC60">
            <v>0</v>
          </cell>
          <cell r="AD60">
            <v>5445.7</v>
          </cell>
        </row>
        <row r="61">
          <cell r="B61">
            <v>54</v>
          </cell>
          <cell r="C61" t="str">
            <v>MAESTRO GRANITERO</v>
          </cell>
          <cell r="D61">
            <v>835.58</v>
          </cell>
          <cell r="E61">
            <v>1044.48</v>
          </cell>
          <cell r="F61">
            <v>1044.48</v>
          </cell>
          <cell r="G61">
            <v>1201.1500000000001</v>
          </cell>
          <cell r="H61">
            <v>1441.38</v>
          </cell>
          <cell r="I61">
            <v>1441.38</v>
          </cell>
          <cell r="J61">
            <v>2162.06</v>
          </cell>
          <cell r="K61">
            <v>2702.58</v>
          </cell>
          <cell r="L61">
            <v>3513.35</v>
          </cell>
          <cell r="M61">
            <v>3513.35</v>
          </cell>
          <cell r="N61">
            <v>5445.7</v>
          </cell>
          <cell r="O61">
            <v>5445.7</v>
          </cell>
          <cell r="P61">
            <v>6262.55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5445.7</v>
          </cell>
          <cell r="AB61">
            <v>0</v>
          </cell>
          <cell r="AC61">
            <v>0</v>
          </cell>
          <cell r="AD61">
            <v>5445.7</v>
          </cell>
        </row>
        <row r="62">
          <cell r="B62">
            <v>55</v>
          </cell>
          <cell r="C62" t="str">
            <v>MAESTRO IMPERMEABILIZADOR</v>
          </cell>
          <cell r="D62">
            <v>835.58</v>
          </cell>
          <cell r="E62">
            <v>1044.48</v>
          </cell>
          <cell r="F62">
            <v>1044.48</v>
          </cell>
          <cell r="G62">
            <v>1201.1500000000001</v>
          </cell>
          <cell r="H62">
            <v>1441.38</v>
          </cell>
          <cell r="I62">
            <v>1441.38</v>
          </cell>
          <cell r="J62">
            <v>2162.06</v>
          </cell>
          <cell r="K62">
            <v>2702.58</v>
          </cell>
          <cell r="L62">
            <v>3513.35</v>
          </cell>
          <cell r="M62">
            <v>3513.35</v>
          </cell>
          <cell r="N62">
            <v>5445.7</v>
          </cell>
          <cell r="O62">
            <v>5445.7</v>
          </cell>
          <cell r="P62">
            <v>6262.55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5445.7</v>
          </cell>
          <cell r="AB62">
            <v>0</v>
          </cell>
          <cell r="AC62">
            <v>0</v>
          </cell>
          <cell r="AD62">
            <v>5445.7</v>
          </cell>
        </row>
        <row r="63">
          <cell r="B63">
            <v>56</v>
          </cell>
          <cell r="C63" t="str">
            <v>MAESTRO MECANICO</v>
          </cell>
          <cell r="D63">
            <v>963.14</v>
          </cell>
          <cell r="E63">
            <v>1203.93</v>
          </cell>
          <cell r="F63">
            <v>1203.93</v>
          </cell>
          <cell r="G63">
            <v>1384.52</v>
          </cell>
          <cell r="H63">
            <v>1661.42</v>
          </cell>
          <cell r="I63">
            <v>1661.42</v>
          </cell>
          <cell r="J63">
            <v>2492.12</v>
          </cell>
          <cell r="K63">
            <v>3115.16</v>
          </cell>
          <cell r="L63">
            <v>4049.7</v>
          </cell>
          <cell r="M63">
            <v>4049.7</v>
          </cell>
          <cell r="N63">
            <v>6277.04</v>
          </cell>
          <cell r="O63">
            <v>6277.04</v>
          </cell>
          <cell r="P63">
            <v>7218.6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6277.04</v>
          </cell>
          <cell r="AB63">
            <v>0</v>
          </cell>
          <cell r="AC63">
            <v>0</v>
          </cell>
          <cell r="AD63">
            <v>6277.04</v>
          </cell>
        </row>
        <row r="64">
          <cell r="B64">
            <v>57</v>
          </cell>
          <cell r="C64" t="str">
            <v>MAESTRO PINTOR</v>
          </cell>
          <cell r="D64">
            <v>835.58</v>
          </cell>
          <cell r="E64">
            <v>1044.48</v>
          </cell>
          <cell r="F64">
            <v>1044.48</v>
          </cell>
          <cell r="G64">
            <v>1201.1500000000001</v>
          </cell>
          <cell r="H64">
            <v>1441.38</v>
          </cell>
          <cell r="I64">
            <v>1441.38</v>
          </cell>
          <cell r="J64">
            <v>2162.06</v>
          </cell>
          <cell r="K64">
            <v>2702.58</v>
          </cell>
          <cell r="L64">
            <v>3513.35</v>
          </cell>
          <cell r="M64">
            <v>3513.35</v>
          </cell>
          <cell r="N64">
            <v>5445.7</v>
          </cell>
          <cell r="O64">
            <v>5445.7</v>
          </cell>
          <cell r="P64">
            <v>6262.55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5445.7</v>
          </cell>
          <cell r="AB64">
            <v>0</v>
          </cell>
          <cell r="AC64">
            <v>0</v>
          </cell>
          <cell r="AD64">
            <v>5445.7</v>
          </cell>
        </row>
        <row r="65">
          <cell r="B65">
            <v>58</v>
          </cell>
          <cell r="C65" t="str">
            <v>MAESTRO PLOMERO DE 1ra.</v>
          </cell>
          <cell r="D65">
            <v>835.58</v>
          </cell>
          <cell r="E65">
            <v>1044.48</v>
          </cell>
          <cell r="F65">
            <v>1044.48</v>
          </cell>
          <cell r="G65">
            <v>1201.1500000000001</v>
          </cell>
          <cell r="H65">
            <v>1441.38</v>
          </cell>
          <cell r="I65">
            <v>1441.38</v>
          </cell>
          <cell r="J65">
            <v>2162.06</v>
          </cell>
          <cell r="K65">
            <v>2702.58</v>
          </cell>
          <cell r="L65">
            <v>3513.35</v>
          </cell>
          <cell r="M65">
            <v>3513.35</v>
          </cell>
          <cell r="N65">
            <v>5445.7</v>
          </cell>
          <cell r="O65">
            <v>5445.7</v>
          </cell>
          <cell r="P65">
            <v>6262.55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5445.7</v>
          </cell>
          <cell r="AB65">
            <v>0</v>
          </cell>
          <cell r="AC65">
            <v>0</v>
          </cell>
          <cell r="AD65">
            <v>5445.7</v>
          </cell>
        </row>
        <row r="66">
          <cell r="B66">
            <v>59</v>
          </cell>
          <cell r="C66" t="str">
            <v>MAQUINISTA DE CONCRETO DE 1ra.</v>
          </cell>
          <cell r="D66">
            <v>675.06</v>
          </cell>
          <cell r="E66">
            <v>843.83</v>
          </cell>
          <cell r="F66">
            <v>843.83</v>
          </cell>
          <cell r="G66">
            <v>970.4</v>
          </cell>
          <cell r="H66">
            <v>1164.48</v>
          </cell>
          <cell r="I66">
            <v>1354.61</v>
          </cell>
          <cell r="J66">
            <v>1746.72</v>
          </cell>
          <cell r="K66">
            <v>2183.4</v>
          </cell>
          <cell r="L66">
            <v>2838.42</v>
          </cell>
          <cell r="M66">
            <v>3251.05</v>
          </cell>
          <cell r="N66">
            <v>4399.55</v>
          </cell>
          <cell r="O66">
            <v>4399.55</v>
          </cell>
          <cell r="P66">
            <v>5059.4799999999996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4399.55</v>
          </cell>
          <cell r="AB66">
            <v>0</v>
          </cell>
          <cell r="AC66">
            <v>0</v>
          </cell>
          <cell r="AD66">
            <v>4399.55</v>
          </cell>
        </row>
        <row r="67">
          <cell r="B67">
            <v>60</v>
          </cell>
          <cell r="C67" t="str">
            <v>MAQUINISTA DE CONCRETO DE 2da.</v>
          </cell>
          <cell r="D67">
            <v>626.22</v>
          </cell>
          <cell r="E67">
            <v>782.78</v>
          </cell>
          <cell r="F67">
            <v>782.78</v>
          </cell>
          <cell r="G67">
            <v>900.2</v>
          </cell>
          <cell r="H67">
            <v>1080.23</v>
          </cell>
          <cell r="I67">
            <v>1354.61</v>
          </cell>
          <cell r="J67">
            <v>1620.34</v>
          </cell>
          <cell r="K67">
            <v>2167.37</v>
          </cell>
          <cell r="L67">
            <v>2633.06</v>
          </cell>
          <cell r="M67">
            <v>3251.05</v>
          </cell>
          <cell r="N67">
            <v>4081.24</v>
          </cell>
          <cell r="O67">
            <v>4081.24</v>
          </cell>
          <cell r="P67">
            <v>4693.43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4081.24</v>
          </cell>
          <cell r="AB67">
            <v>0</v>
          </cell>
          <cell r="AC67">
            <v>0</v>
          </cell>
          <cell r="AD67">
            <v>4081.24</v>
          </cell>
        </row>
        <row r="68">
          <cell r="B68">
            <v>61</v>
          </cell>
          <cell r="C68" t="str">
            <v>MECANICO DE GASOLINA DE 1ra.</v>
          </cell>
          <cell r="D68">
            <v>690.68</v>
          </cell>
          <cell r="E68">
            <v>863.35</v>
          </cell>
          <cell r="F68">
            <v>863.35</v>
          </cell>
          <cell r="G68">
            <v>992.85</v>
          </cell>
          <cell r="H68">
            <v>1191.42</v>
          </cell>
          <cell r="I68">
            <v>1354.61</v>
          </cell>
          <cell r="J68">
            <v>1787.13</v>
          </cell>
          <cell r="K68">
            <v>2233.92</v>
          </cell>
          <cell r="L68">
            <v>2904.09</v>
          </cell>
          <cell r="M68">
            <v>3251.05</v>
          </cell>
          <cell r="N68">
            <v>4501.3500000000004</v>
          </cell>
          <cell r="O68">
            <v>4501.3500000000004</v>
          </cell>
          <cell r="P68">
            <v>5176.55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4501.3500000000004</v>
          </cell>
          <cell r="AB68">
            <v>0</v>
          </cell>
          <cell r="AC68">
            <v>0</v>
          </cell>
          <cell r="AD68">
            <v>4501.3500000000004</v>
          </cell>
        </row>
        <row r="69">
          <cell r="B69">
            <v>62</v>
          </cell>
          <cell r="C69" t="str">
            <v>MECANICO DE GASOLINA DE 2da.</v>
          </cell>
          <cell r="D69">
            <v>675.06</v>
          </cell>
          <cell r="E69">
            <v>843.83</v>
          </cell>
          <cell r="F69">
            <v>843.83</v>
          </cell>
          <cell r="G69">
            <v>970.4</v>
          </cell>
          <cell r="H69">
            <v>1164.48</v>
          </cell>
          <cell r="I69">
            <v>1354.61</v>
          </cell>
          <cell r="J69">
            <v>1746.72</v>
          </cell>
          <cell r="K69">
            <v>2183.4</v>
          </cell>
          <cell r="L69">
            <v>2838.42</v>
          </cell>
          <cell r="M69">
            <v>3251.05</v>
          </cell>
          <cell r="N69">
            <v>4399.55</v>
          </cell>
          <cell r="O69">
            <v>4399.55</v>
          </cell>
          <cell r="P69">
            <v>5059.4799999999996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4399.55</v>
          </cell>
          <cell r="AB69">
            <v>0</v>
          </cell>
          <cell r="AC69">
            <v>0</v>
          </cell>
          <cell r="AD69">
            <v>4399.55</v>
          </cell>
        </row>
        <row r="70">
          <cell r="B70">
            <v>63</v>
          </cell>
          <cell r="C70" t="str">
            <v>MECANICO EQUIPO PESADO DE 1ra.</v>
          </cell>
          <cell r="D70">
            <v>835.58</v>
          </cell>
          <cell r="E70">
            <v>1044.48</v>
          </cell>
          <cell r="F70">
            <v>1044.48</v>
          </cell>
          <cell r="G70">
            <v>1201.1500000000001</v>
          </cell>
          <cell r="H70">
            <v>1441.38</v>
          </cell>
          <cell r="I70">
            <v>1441.38</v>
          </cell>
          <cell r="J70">
            <v>2162.06</v>
          </cell>
          <cell r="K70">
            <v>2702.58</v>
          </cell>
          <cell r="L70">
            <v>3513.35</v>
          </cell>
          <cell r="M70">
            <v>3513.35</v>
          </cell>
          <cell r="N70">
            <v>5445.7</v>
          </cell>
          <cell r="O70">
            <v>5445.7</v>
          </cell>
          <cell r="P70">
            <v>6262.55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5445.7</v>
          </cell>
          <cell r="AB70">
            <v>0</v>
          </cell>
          <cell r="AC70">
            <v>0</v>
          </cell>
          <cell r="AD70">
            <v>5445.7</v>
          </cell>
        </row>
        <row r="71">
          <cell r="B71">
            <v>64</v>
          </cell>
          <cell r="C71" t="str">
            <v>MECANICO EQUIPO PESADO DE 2da.</v>
          </cell>
          <cell r="D71">
            <v>755.02</v>
          </cell>
          <cell r="E71">
            <v>943.78</v>
          </cell>
          <cell r="F71">
            <v>943.78</v>
          </cell>
          <cell r="G71">
            <v>1085.3499999999999</v>
          </cell>
          <cell r="H71">
            <v>1302.4100000000001</v>
          </cell>
          <cell r="I71">
            <v>1354.61</v>
          </cell>
          <cell r="J71">
            <v>1953.61</v>
          </cell>
          <cell r="K71">
            <v>2442.02</v>
          </cell>
          <cell r="L71">
            <v>3174.62</v>
          </cell>
          <cell r="M71">
            <v>3251.05</v>
          </cell>
          <cell r="N71">
            <v>4920.67</v>
          </cell>
          <cell r="O71">
            <v>4920.67</v>
          </cell>
          <cell r="P71">
            <v>5658.77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4920.67</v>
          </cell>
          <cell r="AB71">
            <v>0</v>
          </cell>
          <cell r="AC71">
            <v>0</v>
          </cell>
          <cell r="AD71">
            <v>4920.67</v>
          </cell>
        </row>
        <row r="72">
          <cell r="B72">
            <v>65</v>
          </cell>
          <cell r="C72" t="str">
            <v>MINERO</v>
          </cell>
          <cell r="D72">
            <v>835.58</v>
          </cell>
          <cell r="E72">
            <v>1044.48</v>
          </cell>
          <cell r="F72">
            <v>1044.48</v>
          </cell>
          <cell r="G72">
            <v>1201.1500000000001</v>
          </cell>
          <cell r="H72">
            <v>1441.38</v>
          </cell>
          <cell r="I72">
            <v>1441.38</v>
          </cell>
          <cell r="J72">
            <v>2162.06</v>
          </cell>
          <cell r="K72">
            <v>2702.58</v>
          </cell>
          <cell r="L72">
            <v>3513.65</v>
          </cell>
          <cell r="M72">
            <v>3513.65</v>
          </cell>
          <cell r="N72">
            <v>5393.3</v>
          </cell>
          <cell r="O72">
            <v>5393.3</v>
          </cell>
          <cell r="P72">
            <v>6202.29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5393.3</v>
          </cell>
          <cell r="AB72">
            <v>0</v>
          </cell>
          <cell r="AC72">
            <v>0</v>
          </cell>
          <cell r="AD72">
            <v>5393.3</v>
          </cell>
        </row>
        <row r="73">
          <cell r="B73">
            <v>66</v>
          </cell>
          <cell r="C73" t="str">
            <v>MONTADOR</v>
          </cell>
          <cell r="D73">
            <v>755.02</v>
          </cell>
          <cell r="E73">
            <v>943.78</v>
          </cell>
          <cell r="F73">
            <v>943.78</v>
          </cell>
          <cell r="G73">
            <v>1085.3499999999999</v>
          </cell>
          <cell r="H73">
            <v>1302.4100000000001</v>
          </cell>
          <cell r="I73">
            <v>1354.61</v>
          </cell>
          <cell r="J73">
            <v>1953.61</v>
          </cell>
          <cell r="K73">
            <v>2442.02</v>
          </cell>
          <cell r="L73">
            <v>3174.62</v>
          </cell>
          <cell r="M73">
            <v>3251.05</v>
          </cell>
          <cell r="N73">
            <v>4920.67</v>
          </cell>
          <cell r="O73">
            <v>4920.67</v>
          </cell>
          <cell r="P73">
            <v>5658.77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4920.67</v>
          </cell>
          <cell r="AB73">
            <v>0</v>
          </cell>
          <cell r="AC73">
            <v>0</v>
          </cell>
          <cell r="AD73">
            <v>4920.67</v>
          </cell>
        </row>
        <row r="74">
          <cell r="B74">
            <v>67</v>
          </cell>
          <cell r="C74" t="str">
            <v>OBRERO DE 1ra.</v>
          </cell>
          <cell r="D74">
            <v>562.34</v>
          </cell>
          <cell r="E74">
            <v>702.93</v>
          </cell>
          <cell r="F74">
            <v>752.56</v>
          </cell>
          <cell r="G74">
            <v>808.37</v>
          </cell>
          <cell r="H74">
            <v>970.04</v>
          </cell>
          <cell r="I74">
            <v>1354.61</v>
          </cell>
          <cell r="J74">
            <v>1455.05</v>
          </cell>
          <cell r="K74">
            <v>2167.37</v>
          </cell>
          <cell r="L74">
            <v>2364.46</v>
          </cell>
          <cell r="M74">
            <v>3251.05</v>
          </cell>
          <cell r="N74">
            <v>3664.92</v>
          </cell>
          <cell r="O74">
            <v>3664.92</v>
          </cell>
          <cell r="P74">
            <v>4214.66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3664.92</v>
          </cell>
          <cell r="AB74">
            <v>0</v>
          </cell>
          <cell r="AC74">
            <v>0</v>
          </cell>
          <cell r="AD74">
            <v>3664.92</v>
          </cell>
        </row>
        <row r="75">
          <cell r="B75">
            <v>68</v>
          </cell>
          <cell r="C75" t="str">
            <v>OPERADOR DE ALIVA</v>
          </cell>
          <cell r="D75">
            <v>963.14</v>
          </cell>
          <cell r="E75">
            <v>1203.93</v>
          </cell>
          <cell r="F75">
            <v>1203.93</v>
          </cell>
          <cell r="G75">
            <v>1384.52</v>
          </cell>
          <cell r="H75">
            <v>1661.42</v>
          </cell>
          <cell r="I75">
            <v>1661.42</v>
          </cell>
          <cell r="J75">
            <v>2492.12</v>
          </cell>
          <cell r="K75">
            <v>3115.16</v>
          </cell>
          <cell r="L75">
            <v>4049.7</v>
          </cell>
          <cell r="M75">
            <v>4049.7</v>
          </cell>
          <cell r="N75">
            <v>6277.04</v>
          </cell>
          <cell r="O75">
            <v>6277.04</v>
          </cell>
          <cell r="P75">
            <v>7218.6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6277.04</v>
          </cell>
          <cell r="AB75">
            <v>0</v>
          </cell>
          <cell r="AC75">
            <v>0</v>
          </cell>
          <cell r="AD75">
            <v>6277.04</v>
          </cell>
          <cell r="AE75">
            <v>1</v>
          </cell>
        </row>
        <row r="76">
          <cell r="B76">
            <v>69</v>
          </cell>
          <cell r="C76" t="str">
            <v>OPERADOR DE EQUIPO LIVIANO</v>
          </cell>
          <cell r="D76">
            <v>675.06</v>
          </cell>
          <cell r="E76">
            <v>843.83</v>
          </cell>
          <cell r="F76">
            <v>843.83</v>
          </cell>
          <cell r="G76">
            <v>970.4</v>
          </cell>
          <cell r="H76">
            <v>1164.48</v>
          </cell>
          <cell r="I76">
            <v>1354.61</v>
          </cell>
          <cell r="J76">
            <v>1746.72</v>
          </cell>
          <cell r="K76">
            <v>2183.4</v>
          </cell>
          <cell r="L76">
            <v>2838.42</v>
          </cell>
          <cell r="M76">
            <v>3251.05</v>
          </cell>
          <cell r="N76">
            <v>4399.55</v>
          </cell>
          <cell r="O76">
            <v>4399.55</v>
          </cell>
          <cell r="P76">
            <v>5059.4799999999996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4399.55</v>
          </cell>
          <cell r="AB76">
            <v>0</v>
          </cell>
          <cell r="AC76">
            <v>0</v>
          </cell>
          <cell r="AD76">
            <v>4399.55</v>
          </cell>
        </row>
        <row r="77">
          <cell r="B77">
            <v>70</v>
          </cell>
          <cell r="C77" t="str">
            <v>OPERADOR DE EQUIPO PERFORADOR</v>
          </cell>
          <cell r="D77">
            <v>658.52</v>
          </cell>
          <cell r="E77">
            <v>823.15</v>
          </cell>
          <cell r="F77">
            <v>823.15</v>
          </cell>
          <cell r="G77">
            <v>946.62</v>
          </cell>
          <cell r="H77">
            <v>1135.95</v>
          </cell>
          <cell r="I77">
            <v>1354.61</v>
          </cell>
          <cell r="J77">
            <v>1703.92</v>
          </cell>
          <cell r="K77">
            <v>2167.37</v>
          </cell>
          <cell r="L77">
            <v>2768.87</v>
          </cell>
          <cell r="M77">
            <v>3251.05</v>
          </cell>
          <cell r="N77">
            <v>4291.75</v>
          </cell>
          <cell r="O77">
            <v>4291.75</v>
          </cell>
          <cell r="P77">
            <v>4935.51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4291.75</v>
          </cell>
          <cell r="AB77">
            <v>0</v>
          </cell>
          <cell r="AC77">
            <v>0</v>
          </cell>
          <cell r="AD77">
            <v>4291.75</v>
          </cell>
          <cell r="AE77">
            <v>1</v>
          </cell>
        </row>
        <row r="78">
          <cell r="B78">
            <v>71</v>
          </cell>
          <cell r="C78" t="str">
            <v>OPERADOR DE EQUIPO PESADO DE 1ra.</v>
          </cell>
          <cell r="D78">
            <v>963.14</v>
          </cell>
          <cell r="E78">
            <v>1203.93</v>
          </cell>
          <cell r="F78">
            <v>1203.93</v>
          </cell>
          <cell r="G78">
            <v>1384.52</v>
          </cell>
          <cell r="H78">
            <v>1661.42</v>
          </cell>
          <cell r="I78">
            <v>1661.42</v>
          </cell>
          <cell r="J78">
            <v>2492.12</v>
          </cell>
          <cell r="K78">
            <v>3115.16</v>
          </cell>
          <cell r="L78">
            <v>4049.7</v>
          </cell>
          <cell r="M78">
            <v>4049.7</v>
          </cell>
          <cell r="N78">
            <v>6277.04</v>
          </cell>
          <cell r="O78">
            <v>6277.04</v>
          </cell>
          <cell r="P78">
            <v>7218.6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6277.04</v>
          </cell>
          <cell r="AB78">
            <v>0</v>
          </cell>
          <cell r="AC78">
            <v>0</v>
          </cell>
          <cell r="AD78">
            <v>6277.04</v>
          </cell>
          <cell r="AE78">
            <v>1</v>
          </cell>
        </row>
        <row r="79">
          <cell r="B79">
            <v>72</v>
          </cell>
          <cell r="C79" t="str">
            <v>OPERADOR DE EQUIPO PESADO DE 2da.</v>
          </cell>
          <cell r="D79">
            <v>755.02</v>
          </cell>
          <cell r="E79">
            <v>943.78</v>
          </cell>
          <cell r="F79">
            <v>943.78</v>
          </cell>
          <cell r="G79">
            <v>1085.3499999999999</v>
          </cell>
          <cell r="H79">
            <v>1302.4100000000001</v>
          </cell>
          <cell r="I79">
            <v>1354.61</v>
          </cell>
          <cell r="J79">
            <v>1953.61</v>
          </cell>
          <cell r="K79">
            <v>2442.02</v>
          </cell>
          <cell r="L79">
            <v>3174.62</v>
          </cell>
          <cell r="M79">
            <v>3251.05</v>
          </cell>
          <cell r="N79">
            <v>4920.67</v>
          </cell>
          <cell r="O79">
            <v>4920.67</v>
          </cell>
          <cell r="P79">
            <v>5658.77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4920.67</v>
          </cell>
          <cell r="AB79">
            <v>0</v>
          </cell>
          <cell r="AC79">
            <v>0</v>
          </cell>
          <cell r="AD79">
            <v>4920.67</v>
          </cell>
          <cell r="AE79">
            <v>1</v>
          </cell>
        </row>
        <row r="80">
          <cell r="B80">
            <v>73</v>
          </cell>
          <cell r="C80" t="str">
            <v>OPERADOR DE GRUA (GRUERO) DE 1ra.</v>
          </cell>
          <cell r="D80">
            <v>787.32</v>
          </cell>
          <cell r="E80">
            <v>984.15</v>
          </cell>
          <cell r="F80">
            <v>984.15</v>
          </cell>
          <cell r="G80">
            <v>1131.77</v>
          </cell>
          <cell r="H80">
            <v>1358.13</v>
          </cell>
          <cell r="I80">
            <v>1358.13</v>
          </cell>
          <cell r="J80">
            <v>2037.19</v>
          </cell>
          <cell r="K80">
            <v>2546.4899999999998</v>
          </cell>
          <cell r="L80">
            <v>3310.43</v>
          </cell>
          <cell r="M80">
            <v>3310.43</v>
          </cell>
          <cell r="N80">
            <v>5131.17</v>
          </cell>
          <cell r="O80">
            <v>5131.17</v>
          </cell>
          <cell r="P80">
            <v>5900.85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5131.17</v>
          </cell>
          <cell r="AB80">
            <v>0</v>
          </cell>
          <cell r="AC80">
            <v>0</v>
          </cell>
          <cell r="AD80">
            <v>5131.17</v>
          </cell>
          <cell r="AE80">
            <v>1</v>
          </cell>
        </row>
        <row r="81">
          <cell r="B81">
            <v>74</v>
          </cell>
          <cell r="C81" t="str">
            <v>OPERADOR DE GRUA (GRUERO) DE 2da.</v>
          </cell>
          <cell r="D81">
            <v>755.02</v>
          </cell>
          <cell r="E81">
            <v>943.78</v>
          </cell>
          <cell r="F81">
            <v>943.78</v>
          </cell>
          <cell r="G81">
            <v>1085.3499999999999</v>
          </cell>
          <cell r="H81">
            <v>1302.4100000000001</v>
          </cell>
          <cell r="I81">
            <v>1354.61</v>
          </cell>
          <cell r="J81">
            <v>1953.61</v>
          </cell>
          <cell r="K81">
            <v>2442.02</v>
          </cell>
          <cell r="L81">
            <v>3174.62</v>
          </cell>
          <cell r="M81">
            <v>3251.05</v>
          </cell>
          <cell r="N81">
            <v>4920.67</v>
          </cell>
          <cell r="O81">
            <v>4920.67</v>
          </cell>
          <cell r="P81">
            <v>5658.77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4920.67</v>
          </cell>
          <cell r="AB81">
            <v>0</v>
          </cell>
          <cell r="AC81">
            <v>0</v>
          </cell>
          <cell r="AD81">
            <v>4920.67</v>
          </cell>
          <cell r="AE81">
            <v>1</v>
          </cell>
        </row>
        <row r="82">
          <cell r="B82">
            <v>75</v>
          </cell>
          <cell r="C82" t="str">
            <v>OPERADOR DE MARTILLO PERFORADOR</v>
          </cell>
          <cell r="D82">
            <v>610.14</v>
          </cell>
          <cell r="E82">
            <v>762.68</v>
          </cell>
          <cell r="F82">
            <v>762.68</v>
          </cell>
          <cell r="G82">
            <v>877.08</v>
          </cell>
          <cell r="H82">
            <v>1052.49</v>
          </cell>
          <cell r="I82">
            <v>1354.61</v>
          </cell>
          <cell r="J82">
            <v>1578.74</v>
          </cell>
          <cell r="K82">
            <v>2167.37</v>
          </cell>
          <cell r="L82">
            <v>2565.4499999999998</v>
          </cell>
          <cell r="M82">
            <v>3251.05</v>
          </cell>
          <cell r="N82">
            <v>3976.44</v>
          </cell>
          <cell r="O82">
            <v>3976.44</v>
          </cell>
          <cell r="P82">
            <v>4572.91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3976.44</v>
          </cell>
          <cell r="AB82">
            <v>0</v>
          </cell>
          <cell r="AC82">
            <v>0</v>
          </cell>
          <cell r="AD82">
            <v>3976.44</v>
          </cell>
        </row>
        <row r="83">
          <cell r="B83">
            <v>76</v>
          </cell>
          <cell r="C83" t="str">
            <v>OPERADOR DE MOTONIVELADORA DE 1ra.</v>
          </cell>
          <cell r="D83">
            <v>963.14</v>
          </cell>
          <cell r="E83">
            <v>1203.93</v>
          </cell>
          <cell r="F83">
            <v>1203.93</v>
          </cell>
          <cell r="G83">
            <v>1384.52</v>
          </cell>
          <cell r="H83">
            <v>1661.42</v>
          </cell>
          <cell r="I83">
            <v>1661.42</v>
          </cell>
          <cell r="J83">
            <v>2492.12</v>
          </cell>
          <cell r="K83">
            <v>3115.16</v>
          </cell>
          <cell r="L83">
            <v>4049.7</v>
          </cell>
          <cell r="M83">
            <v>4049.7</v>
          </cell>
          <cell r="N83">
            <v>6277.04</v>
          </cell>
          <cell r="O83">
            <v>6277.04</v>
          </cell>
          <cell r="P83">
            <v>7218.6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6277.04</v>
          </cell>
          <cell r="AB83">
            <v>0</v>
          </cell>
          <cell r="AC83">
            <v>0</v>
          </cell>
          <cell r="AD83">
            <v>6277.04</v>
          </cell>
          <cell r="AE83">
            <v>1</v>
          </cell>
        </row>
        <row r="84">
          <cell r="B84">
            <v>77</v>
          </cell>
          <cell r="C84" t="str">
            <v>OPERADOR DE MOTONIVELADORA DE 2da.</v>
          </cell>
          <cell r="D84">
            <v>755.02</v>
          </cell>
          <cell r="E84">
            <v>943.78</v>
          </cell>
          <cell r="F84">
            <v>943.78</v>
          </cell>
          <cell r="G84">
            <v>1085.3499999999999</v>
          </cell>
          <cell r="H84">
            <v>1302.4100000000001</v>
          </cell>
          <cell r="I84">
            <v>1354.61</v>
          </cell>
          <cell r="J84">
            <v>1953.61</v>
          </cell>
          <cell r="K84">
            <v>2442.02</v>
          </cell>
          <cell r="L84">
            <v>3174.62</v>
          </cell>
          <cell r="M84">
            <v>3251.05</v>
          </cell>
          <cell r="N84">
            <v>4920.67</v>
          </cell>
          <cell r="O84">
            <v>4920.67</v>
          </cell>
          <cell r="P84">
            <v>5658.77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4920.67</v>
          </cell>
          <cell r="AB84">
            <v>0</v>
          </cell>
          <cell r="AC84">
            <v>0</v>
          </cell>
          <cell r="AD84">
            <v>4920.67</v>
          </cell>
          <cell r="AE84">
            <v>1</v>
          </cell>
        </row>
        <row r="85">
          <cell r="B85">
            <v>78</v>
          </cell>
          <cell r="C85" t="str">
            <v>OPERADOR DE MOTOTRAILLA DE 1ra.</v>
          </cell>
          <cell r="D85">
            <v>963.14</v>
          </cell>
          <cell r="E85">
            <v>1203.93</v>
          </cell>
          <cell r="F85">
            <v>1203.93</v>
          </cell>
          <cell r="G85">
            <v>1384.52</v>
          </cell>
          <cell r="H85">
            <v>1661.42</v>
          </cell>
          <cell r="I85">
            <v>1661.42</v>
          </cell>
          <cell r="J85">
            <v>2492.12</v>
          </cell>
          <cell r="K85">
            <v>3115.16</v>
          </cell>
          <cell r="L85">
            <v>4049.7</v>
          </cell>
          <cell r="M85">
            <v>4049.7</v>
          </cell>
          <cell r="N85">
            <v>6277.04</v>
          </cell>
          <cell r="O85">
            <v>6277.04</v>
          </cell>
          <cell r="P85">
            <v>7218.6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6277.04</v>
          </cell>
          <cell r="AB85">
            <v>0</v>
          </cell>
          <cell r="AC85">
            <v>0</v>
          </cell>
          <cell r="AD85">
            <v>6277.04</v>
          </cell>
          <cell r="AE85">
            <v>1</v>
          </cell>
        </row>
        <row r="86">
          <cell r="B86">
            <v>79</v>
          </cell>
          <cell r="C86" t="str">
            <v>OPERADOR DE MOTOTRAILLA DE 2da.</v>
          </cell>
          <cell r="D86">
            <v>755.02</v>
          </cell>
          <cell r="E86">
            <v>943.78</v>
          </cell>
          <cell r="F86">
            <v>943.78</v>
          </cell>
          <cell r="G86">
            <v>1085.3499999999999</v>
          </cell>
          <cell r="H86">
            <v>1302.4100000000001</v>
          </cell>
          <cell r="I86">
            <v>1354.61</v>
          </cell>
          <cell r="J86">
            <v>1953.61</v>
          </cell>
          <cell r="K86">
            <v>2442.02</v>
          </cell>
          <cell r="L86">
            <v>3174.62</v>
          </cell>
          <cell r="M86">
            <v>3251.05</v>
          </cell>
          <cell r="N86">
            <v>4920.67</v>
          </cell>
          <cell r="O86">
            <v>4920.67</v>
          </cell>
          <cell r="P86">
            <v>5658.77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4920.67</v>
          </cell>
          <cell r="AB86">
            <v>0</v>
          </cell>
          <cell r="AC86">
            <v>0</v>
          </cell>
          <cell r="AD86">
            <v>4920.67</v>
          </cell>
          <cell r="AE86">
            <v>1</v>
          </cell>
        </row>
        <row r="87">
          <cell r="B87">
            <v>80</v>
          </cell>
          <cell r="C87" t="str">
            <v>OPERADOR DE PALA HASTA 1 YARDA CUBICA</v>
          </cell>
          <cell r="D87">
            <v>746.64</v>
          </cell>
          <cell r="E87">
            <v>933.3</v>
          </cell>
          <cell r="F87">
            <v>933.3</v>
          </cell>
          <cell r="G87">
            <v>1073.3</v>
          </cell>
          <cell r="H87">
            <v>1287.95</v>
          </cell>
          <cell r="I87">
            <v>1354.61</v>
          </cell>
          <cell r="J87">
            <v>1931.93</v>
          </cell>
          <cell r="K87">
            <v>2414.91</v>
          </cell>
          <cell r="L87">
            <v>3139.39</v>
          </cell>
          <cell r="M87">
            <v>3251.05</v>
          </cell>
          <cell r="N87">
            <v>4866.05</v>
          </cell>
          <cell r="O87">
            <v>4866.05</v>
          </cell>
          <cell r="P87">
            <v>5595.96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4866.05</v>
          </cell>
          <cell r="AB87">
            <v>0</v>
          </cell>
          <cell r="AC87">
            <v>0</v>
          </cell>
          <cell r="AD87">
            <v>4866.05</v>
          </cell>
          <cell r="AE87">
            <v>1</v>
          </cell>
        </row>
        <row r="88">
          <cell r="B88">
            <v>81</v>
          </cell>
          <cell r="C88" t="str">
            <v>OPERADOR DE PALA MAS 1 YARDA CUB. DE 1ra.</v>
          </cell>
          <cell r="D88">
            <v>963.14</v>
          </cell>
          <cell r="E88">
            <v>1203.93</v>
          </cell>
          <cell r="F88">
            <v>1203.93</v>
          </cell>
          <cell r="G88">
            <v>1384.52</v>
          </cell>
          <cell r="H88">
            <v>1661.42</v>
          </cell>
          <cell r="I88">
            <v>1661.42</v>
          </cell>
          <cell r="J88">
            <v>2492.12</v>
          </cell>
          <cell r="K88">
            <v>3115.16</v>
          </cell>
          <cell r="L88">
            <v>4049.7</v>
          </cell>
          <cell r="M88">
            <v>4049.7</v>
          </cell>
          <cell r="N88">
            <v>6277.04</v>
          </cell>
          <cell r="O88">
            <v>6277.04</v>
          </cell>
          <cell r="P88">
            <v>7218.6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6277.04</v>
          </cell>
          <cell r="AB88">
            <v>0</v>
          </cell>
          <cell r="AC88">
            <v>0</v>
          </cell>
          <cell r="AD88">
            <v>6277.04</v>
          </cell>
          <cell r="AE88">
            <v>1</v>
          </cell>
        </row>
        <row r="89">
          <cell r="B89">
            <v>82</v>
          </cell>
          <cell r="C89" t="str">
            <v xml:space="preserve">OPERADOR DE PALA MAS 1 YARDA CUB. DE 2da. </v>
          </cell>
          <cell r="D89">
            <v>770.78</v>
          </cell>
          <cell r="E89">
            <v>963.48</v>
          </cell>
          <cell r="F89">
            <v>963.48</v>
          </cell>
          <cell r="G89">
            <v>1108</v>
          </cell>
          <cell r="H89">
            <v>1329.6</v>
          </cell>
          <cell r="I89">
            <v>1354.61</v>
          </cell>
          <cell r="J89">
            <v>1994.39</v>
          </cell>
          <cell r="K89">
            <v>2492.9899999999998</v>
          </cell>
          <cell r="L89">
            <v>3240.89</v>
          </cell>
          <cell r="M89">
            <v>3251.05</v>
          </cell>
          <cell r="N89">
            <v>5023.38</v>
          </cell>
          <cell r="O89">
            <v>5023.38</v>
          </cell>
          <cell r="P89">
            <v>5776.88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5023.38</v>
          </cell>
          <cell r="AB89">
            <v>0</v>
          </cell>
          <cell r="AC89">
            <v>0</v>
          </cell>
          <cell r="AD89">
            <v>5023.38</v>
          </cell>
          <cell r="AE89">
            <v>1</v>
          </cell>
        </row>
        <row r="90">
          <cell r="B90">
            <v>83</v>
          </cell>
          <cell r="C90" t="str">
            <v>OPERADOR DE PAVIMENTADORA</v>
          </cell>
          <cell r="D90">
            <v>682.64</v>
          </cell>
          <cell r="E90">
            <v>853.3</v>
          </cell>
          <cell r="F90">
            <v>853.3</v>
          </cell>
          <cell r="G90">
            <v>981.3</v>
          </cell>
          <cell r="H90">
            <v>1177.55</v>
          </cell>
          <cell r="I90">
            <v>1354.61</v>
          </cell>
          <cell r="J90">
            <v>1766.33</v>
          </cell>
          <cell r="K90">
            <v>2207.91</v>
          </cell>
          <cell r="L90">
            <v>2870.29</v>
          </cell>
          <cell r="M90">
            <v>3251.05</v>
          </cell>
          <cell r="N90">
            <v>4448.95</v>
          </cell>
          <cell r="O90">
            <v>4448.95</v>
          </cell>
          <cell r="P90">
            <v>5116.29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4448.95</v>
          </cell>
          <cell r="AB90">
            <v>0</v>
          </cell>
          <cell r="AC90">
            <v>0</v>
          </cell>
          <cell r="AD90">
            <v>4448.95</v>
          </cell>
          <cell r="AE90">
            <v>1</v>
          </cell>
        </row>
        <row r="91">
          <cell r="B91">
            <v>84</v>
          </cell>
          <cell r="C91" t="str">
            <v>OPERADOR DE PLANTA</v>
          </cell>
          <cell r="D91">
            <v>963.14</v>
          </cell>
          <cell r="E91">
            <v>1203.93</v>
          </cell>
          <cell r="F91">
            <v>1203.93</v>
          </cell>
          <cell r="G91">
            <v>1384.52</v>
          </cell>
          <cell r="H91">
            <v>1661.42</v>
          </cell>
          <cell r="I91">
            <v>1661.42</v>
          </cell>
          <cell r="J91">
            <v>2492.12</v>
          </cell>
          <cell r="K91">
            <v>3115.16</v>
          </cell>
          <cell r="L91">
            <v>4049.7</v>
          </cell>
          <cell r="M91">
            <v>4049.7</v>
          </cell>
          <cell r="N91">
            <v>6277.04</v>
          </cell>
          <cell r="O91">
            <v>6277.04</v>
          </cell>
          <cell r="P91">
            <v>7218.6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6277.04</v>
          </cell>
          <cell r="AB91">
            <v>0</v>
          </cell>
          <cell r="AC91">
            <v>0</v>
          </cell>
          <cell r="AD91">
            <v>6277.04</v>
          </cell>
          <cell r="AE91">
            <v>1</v>
          </cell>
        </row>
        <row r="92">
          <cell r="B92">
            <v>85</v>
          </cell>
          <cell r="C92" t="str">
            <v>OPERADOR DE PLANTA FIJA DE 1ra.</v>
          </cell>
          <cell r="D92">
            <v>698.72</v>
          </cell>
          <cell r="E92">
            <v>873.4</v>
          </cell>
          <cell r="F92">
            <v>873.4</v>
          </cell>
          <cell r="G92">
            <v>1004.41</v>
          </cell>
          <cell r="H92">
            <v>1205.29</v>
          </cell>
          <cell r="I92">
            <v>1354.61</v>
          </cell>
          <cell r="J92">
            <v>1807.94</v>
          </cell>
          <cell r="K92">
            <v>2259.92</v>
          </cell>
          <cell r="L92">
            <v>2937.9</v>
          </cell>
          <cell r="M92">
            <v>3251.05</v>
          </cell>
          <cell r="N92">
            <v>4553.74</v>
          </cell>
          <cell r="O92">
            <v>4553.74</v>
          </cell>
          <cell r="P92">
            <v>5236.8100000000004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4553.74</v>
          </cell>
          <cell r="AB92">
            <v>0</v>
          </cell>
          <cell r="AC92">
            <v>0</v>
          </cell>
          <cell r="AD92">
            <v>4553.74</v>
          </cell>
        </row>
        <row r="93">
          <cell r="B93">
            <v>86</v>
          </cell>
          <cell r="C93" t="str">
            <v>OPERADOR DE PLANTA FIJA DE 2da.</v>
          </cell>
          <cell r="D93">
            <v>675.06</v>
          </cell>
          <cell r="E93">
            <v>843.83</v>
          </cell>
          <cell r="F93">
            <v>843.83</v>
          </cell>
          <cell r="G93">
            <v>970.4</v>
          </cell>
          <cell r="H93">
            <v>1164.48</v>
          </cell>
          <cell r="I93">
            <v>1354.61</v>
          </cell>
          <cell r="J93">
            <v>1746.72</v>
          </cell>
          <cell r="K93">
            <v>2183.4</v>
          </cell>
          <cell r="L93">
            <v>2838.42</v>
          </cell>
          <cell r="M93">
            <v>3251.05</v>
          </cell>
          <cell r="N93">
            <v>4399.55</v>
          </cell>
          <cell r="O93">
            <v>4399.55</v>
          </cell>
          <cell r="P93">
            <v>5059.4799999999996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4399.55</v>
          </cell>
          <cell r="AB93">
            <v>0</v>
          </cell>
          <cell r="AC93">
            <v>0</v>
          </cell>
          <cell r="AD93">
            <v>4399.55</v>
          </cell>
        </row>
        <row r="94">
          <cell r="B94">
            <v>87</v>
          </cell>
          <cell r="C94" t="str">
            <v>OPERADOR EQUIPO DE SANDBLASTING</v>
          </cell>
          <cell r="D94">
            <v>675.06</v>
          </cell>
          <cell r="E94">
            <v>843.83</v>
          </cell>
          <cell r="F94">
            <v>843.83</v>
          </cell>
          <cell r="G94">
            <v>970.4</v>
          </cell>
          <cell r="H94">
            <v>1164.48</v>
          </cell>
          <cell r="I94">
            <v>1354.61</v>
          </cell>
          <cell r="J94">
            <v>1746.72</v>
          </cell>
          <cell r="K94">
            <v>2183.4</v>
          </cell>
          <cell r="L94">
            <v>2838.42</v>
          </cell>
          <cell r="M94">
            <v>3251.05</v>
          </cell>
          <cell r="N94">
            <v>4399.55</v>
          </cell>
          <cell r="O94">
            <v>4399.55</v>
          </cell>
          <cell r="P94">
            <v>5059.4799999999996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4399.55</v>
          </cell>
          <cell r="AB94">
            <v>0</v>
          </cell>
          <cell r="AC94">
            <v>0</v>
          </cell>
          <cell r="AD94">
            <v>4399.55</v>
          </cell>
        </row>
        <row r="95">
          <cell r="B95">
            <v>88</v>
          </cell>
          <cell r="C95" t="str">
            <v>OPERADOR MAQUINAS-HERRAMIENTAS 1ra.</v>
          </cell>
          <cell r="D95">
            <v>787.32</v>
          </cell>
          <cell r="E95">
            <v>984.15</v>
          </cell>
          <cell r="F95">
            <v>984.15</v>
          </cell>
          <cell r="G95">
            <v>1131.77</v>
          </cell>
          <cell r="H95">
            <v>1358.13</v>
          </cell>
          <cell r="I95">
            <v>1358.13</v>
          </cell>
          <cell r="J95">
            <v>2037.19</v>
          </cell>
          <cell r="K95">
            <v>2546.4899999999998</v>
          </cell>
          <cell r="L95">
            <v>3310.43</v>
          </cell>
          <cell r="M95">
            <v>3310.43</v>
          </cell>
          <cell r="N95">
            <v>5131.17</v>
          </cell>
          <cell r="O95">
            <v>5131.17</v>
          </cell>
          <cell r="P95">
            <v>5900.85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5131.17</v>
          </cell>
          <cell r="AB95">
            <v>0</v>
          </cell>
          <cell r="AC95">
            <v>0</v>
          </cell>
          <cell r="AD95">
            <v>5131.17</v>
          </cell>
        </row>
        <row r="96">
          <cell r="B96">
            <v>89</v>
          </cell>
          <cell r="C96" t="str">
            <v>OPERADOR MAQUINAS-HERRAMIENTAS 2da.</v>
          </cell>
          <cell r="D96">
            <v>755.02</v>
          </cell>
          <cell r="E96">
            <v>943.78</v>
          </cell>
          <cell r="F96">
            <v>943.78</v>
          </cell>
          <cell r="G96">
            <v>1085.3499999999999</v>
          </cell>
          <cell r="H96">
            <v>1302.4100000000001</v>
          </cell>
          <cell r="I96">
            <v>1354.61</v>
          </cell>
          <cell r="J96">
            <v>1953.61</v>
          </cell>
          <cell r="K96">
            <v>2442.02</v>
          </cell>
          <cell r="L96">
            <v>3174.62</v>
          </cell>
          <cell r="M96">
            <v>3251.05</v>
          </cell>
          <cell r="N96">
            <v>4920.67</v>
          </cell>
          <cell r="O96">
            <v>4920.67</v>
          </cell>
          <cell r="P96">
            <v>5658.77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4920.67</v>
          </cell>
          <cell r="AB96">
            <v>0</v>
          </cell>
          <cell r="AC96">
            <v>0</v>
          </cell>
          <cell r="AD96">
            <v>4920.67</v>
          </cell>
        </row>
        <row r="97">
          <cell r="B97">
            <v>90</v>
          </cell>
          <cell r="C97" t="str">
            <v>PALERO ASFALTICO</v>
          </cell>
          <cell r="D97">
            <v>610.14</v>
          </cell>
          <cell r="E97">
            <v>762.68</v>
          </cell>
          <cell r="F97">
            <v>762.68</v>
          </cell>
          <cell r="G97">
            <v>877.08</v>
          </cell>
          <cell r="H97">
            <v>1052.49</v>
          </cell>
          <cell r="I97">
            <v>1354.61</v>
          </cell>
          <cell r="J97">
            <v>1578.74</v>
          </cell>
          <cell r="K97">
            <v>2167.37</v>
          </cell>
          <cell r="L97">
            <v>2565.4499999999998</v>
          </cell>
          <cell r="M97">
            <v>3251.05</v>
          </cell>
          <cell r="N97">
            <v>3976.44</v>
          </cell>
          <cell r="O97">
            <v>3976.44</v>
          </cell>
          <cell r="P97">
            <v>4572.91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3976.44</v>
          </cell>
          <cell r="AB97">
            <v>0</v>
          </cell>
          <cell r="AC97">
            <v>0</v>
          </cell>
          <cell r="AD97">
            <v>3976.44</v>
          </cell>
        </row>
        <row r="98">
          <cell r="B98">
            <v>91</v>
          </cell>
          <cell r="C98" t="str">
            <v>PINTOR DE 1ra.</v>
          </cell>
          <cell r="D98">
            <v>755.02</v>
          </cell>
          <cell r="E98">
            <v>943.78</v>
          </cell>
          <cell r="F98">
            <v>943.78</v>
          </cell>
          <cell r="G98">
            <v>1085.3499999999999</v>
          </cell>
          <cell r="H98">
            <v>1302.4100000000001</v>
          </cell>
          <cell r="I98">
            <v>1354.61</v>
          </cell>
          <cell r="J98">
            <v>1953.61</v>
          </cell>
          <cell r="K98">
            <v>2442.02</v>
          </cell>
          <cell r="L98">
            <v>3174.62</v>
          </cell>
          <cell r="M98">
            <v>3251.05</v>
          </cell>
          <cell r="N98">
            <v>4920.67</v>
          </cell>
          <cell r="O98">
            <v>4920.67</v>
          </cell>
          <cell r="P98">
            <v>5658.77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4920.67</v>
          </cell>
          <cell r="AB98">
            <v>0</v>
          </cell>
          <cell r="AC98">
            <v>0</v>
          </cell>
          <cell r="AD98">
            <v>4920.67</v>
          </cell>
        </row>
        <row r="99">
          <cell r="B99">
            <v>92</v>
          </cell>
          <cell r="C99" t="str">
            <v>PINTOR DE 2da.</v>
          </cell>
          <cell r="D99">
            <v>675.06</v>
          </cell>
          <cell r="E99">
            <v>843.83</v>
          </cell>
          <cell r="F99">
            <v>843.83</v>
          </cell>
          <cell r="G99">
            <v>970.4</v>
          </cell>
          <cell r="H99">
            <v>1164.48</v>
          </cell>
          <cell r="I99">
            <v>1354.61</v>
          </cell>
          <cell r="J99">
            <v>1746.72</v>
          </cell>
          <cell r="K99">
            <v>2183.4</v>
          </cell>
          <cell r="L99">
            <v>2838.42</v>
          </cell>
          <cell r="M99">
            <v>3251.05</v>
          </cell>
          <cell r="N99">
            <v>4399.55</v>
          </cell>
          <cell r="O99">
            <v>4399.55</v>
          </cell>
          <cell r="P99">
            <v>5059.4799999999996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4399.55</v>
          </cell>
          <cell r="AB99">
            <v>0</v>
          </cell>
          <cell r="AC99">
            <v>0</v>
          </cell>
          <cell r="AD99">
            <v>4399.55</v>
          </cell>
        </row>
        <row r="100">
          <cell r="B100">
            <v>93</v>
          </cell>
          <cell r="C100" t="str">
            <v>PLOMERO DE 1ra.</v>
          </cell>
          <cell r="D100">
            <v>755.02</v>
          </cell>
          <cell r="E100">
            <v>943.78</v>
          </cell>
          <cell r="F100">
            <v>943.78</v>
          </cell>
          <cell r="G100">
            <v>1085.3499999999999</v>
          </cell>
          <cell r="H100">
            <v>1302.4100000000001</v>
          </cell>
          <cell r="I100">
            <v>1354.61</v>
          </cell>
          <cell r="J100">
            <v>1953.61</v>
          </cell>
          <cell r="K100">
            <v>2442.02</v>
          </cell>
          <cell r="L100">
            <v>3174.62</v>
          </cell>
          <cell r="M100">
            <v>3251.05</v>
          </cell>
          <cell r="N100">
            <v>4920.67</v>
          </cell>
          <cell r="O100">
            <v>4920.67</v>
          </cell>
          <cell r="P100">
            <v>5658.77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4920.67</v>
          </cell>
          <cell r="AB100">
            <v>0</v>
          </cell>
          <cell r="AC100">
            <v>0</v>
          </cell>
          <cell r="AD100">
            <v>4920.67</v>
          </cell>
        </row>
        <row r="101">
          <cell r="B101">
            <v>94</v>
          </cell>
          <cell r="C101" t="str">
            <v>PLOMERO DE 2da.</v>
          </cell>
          <cell r="D101">
            <v>675.06</v>
          </cell>
          <cell r="E101">
            <v>843.83</v>
          </cell>
          <cell r="F101">
            <v>843.83</v>
          </cell>
          <cell r="G101">
            <v>970.4</v>
          </cell>
          <cell r="H101">
            <v>1164.48</v>
          </cell>
          <cell r="I101">
            <v>1354.61</v>
          </cell>
          <cell r="J101">
            <v>1746.72</v>
          </cell>
          <cell r="K101">
            <v>2183.4</v>
          </cell>
          <cell r="L101">
            <v>2838.42</v>
          </cell>
          <cell r="M101">
            <v>3251.05</v>
          </cell>
          <cell r="N101">
            <v>4399.55</v>
          </cell>
          <cell r="O101">
            <v>4399.55</v>
          </cell>
          <cell r="P101">
            <v>5059.4799999999996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4399.55</v>
          </cell>
          <cell r="AB101">
            <v>0</v>
          </cell>
          <cell r="AC101">
            <v>0</v>
          </cell>
          <cell r="AD101">
            <v>4399.55</v>
          </cell>
        </row>
        <row r="102">
          <cell r="B102">
            <v>95</v>
          </cell>
          <cell r="C102" t="str">
            <v>PROYECTADOR DE CONCRETO</v>
          </cell>
          <cell r="D102">
            <v>963.14</v>
          </cell>
          <cell r="E102">
            <v>1203.93</v>
          </cell>
          <cell r="F102">
            <v>1203.93</v>
          </cell>
          <cell r="G102">
            <v>1384.52</v>
          </cell>
          <cell r="H102">
            <v>1661.42</v>
          </cell>
          <cell r="I102">
            <v>1661.42</v>
          </cell>
          <cell r="J102">
            <v>2492.12</v>
          </cell>
          <cell r="K102">
            <v>3115.16</v>
          </cell>
          <cell r="L102">
            <v>4049.7</v>
          </cell>
          <cell r="M102">
            <v>4049.7</v>
          </cell>
          <cell r="N102">
            <v>6277.04</v>
          </cell>
          <cell r="O102">
            <v>6277.04</v>
          </cell>
          <cell r="P102">
            <v>7218.6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6277.04</v>
          </cell>
          <cell r="AB102">
            <v>0</v>
          </cell>
          <cell r="AC102">
            <v>0</v>
          </cell>
          <cell r="AD102">
            <v>6277.04</v>
          </cell>
        </row>
        <row r="103">
          <cell r="B103">
            <v>96</v>
          </cell>
          <cell r="C103" t="str">
            <v xml:space="preserve">RASTRILLERO </v>
          </cell>
          <cell r="D103">
            <v>610.14</v>
          </cell>
          <cell r="E103">
            <v>762.68</v>
          </cell>
          <cell r="F103">
            <v>762.68</v>
          </cell>
          <cell r="G103">
            <v>877.08</v>
          </cell>
          <cell r="H103">
            <v>1052.49</v>
          </cell>
          <cell r="I103">
            <v>1354.61</v>
          </cell>
          <cell r="J103">
            <v>1578.74</v>
          </cell>
          <cell r="K103">
            <v>2167.37</v>
          </cell>
          <cell r="L103">
            <v>2565.4499999999998</v>
          </cell>
          <cell r="M103">
            <v>3251.05</v>
          </cell>
          <cell r="N103">
            <v>3976.44</v>
          </cell>
          <cell r="O103">
            <v>3976.44</v>
          </cell>
          <cell r="P103">
            <v>4572.91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3976.44</v>
          </cell>
          <cell r="AB103">
            <v>0</v>
          </cell>
          <cell r="AC103">
            <v>0</v>
          </cell>
          <cell r="AD103">
            <v>3976.44</v>
          </cell>
        </row>
        <row r="104">
          <cell r="B104">
            <v>97</v>
          </cell>
          <cell r="C104" t="str">
            <v>SOLDADOR DE 1ra.</v>
          </cell>
          <cell r="D104">
            <v>755.02</v>
          </cell>
          <cell r="E104">
            <v>943.78</v>
          </cell>
          <cell r="F104">
            <v>943.78</v>
          </cell>
          <cell r="G104">
            <v>1085.3499999999999</v>
          </cell>
          <cell r="H104">
            <v>1302.4100000000001</v>
          </cell>
          <cell r="I104">
            <v>1354.61</v>
          </cell>
          <cell r="J104">
            <v>1953.61</v>
          </cell>
          <cell r="K104">
            <v>2442.02</v>
          </cell>
          <cell r="L104">
            <v>3174.62</v>
          </cell>
          <cell r="M104">
            <v>3251.05</v>
          </cell>
          <cell r="N104">
            <v>4920.67</v>
          </cell>
          <cell r="O104">
            <v>4920.67</v>
          </cell>
          <cell r="P104">
            <v>5658.77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4920.67</v>
          </cell>
          <cell r="AB104">
            <v>0</v>
          </cell>
          <cell r="AC104">
            <v>0</v>
          </cell>
          <cell r="AD104">
            <v>4920.67</v>
          </cell>
        </row>
        <row r="105">
          <cell r="B105">
            <v>98</v>
          </cell>
          <cell r="C105" t="str">
            <v>SOLDADOR DE 2da.</v>
          </cell>
          <cell r="D105">
            <v>675.06</v>
          </cell>
          <cell r="E105">
            <v>843.83</v>
          </cell>
          <cell r="F105">
            <v>843.83</v>
          </cell>
          <cell r="G105">
            <v>970.4</v>
          </cell>
          <cell r="H105">
            <v>1164.48</v>
          </cell>
          <cell r="I105">
            <v>1354.61</v>
          </cell>
          <cell r="J105">
            <v>1746.72</v>
          </cell>
          <cell r="K105">
            <v>2183.4</v>
          </cell>
          <cell r="L105">
            <v>2838.42</v>
          </cell>
          <cell r="M105">
            <v>3251.05</v>
          </cell>
          <cell r="N105">
            <v>4399.55</v>
          </cell>
          <cell r="O105">
            <v>4399.55</v>
          </cell>
          <cell r="P105">
            <v>5059.4799999999996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4399.55</v>
          </cell>
          <cell r="AB105">
            <v>0</v>
          </cell>
          <cell r="AC105">
            <v>0</v>
          </cell>
          <cell r="AD105">
            <v>4399.55</v>
          </cell>
        </row>
        <row r="106">
          <cell r="B106">
            <v>99</v>
          </cell>
          <cell r="C106" t="str">
            <v>SOLDADOR DE 3ra.</v>
          </cell>
          <cell r="D106">
            <v>666.56</v>
          </cell>
          <cell r="E106">
            <v>833.2</v>
          </cell>
          <cell r="F106">
            <v>833.2</v>
          </cell>
          <cell r="G106">
            <v>958.18</v>
          </cell>
          <cell r="H106">
            <v>1149.82</v>
          </cell>
          <cell r="I106">
            <v>1354.61</v>
          </cell>
          <cell r="J106">
            <v>1724.72</v>
          </cell>
          <cell r="K106">
            <v>2167.37</v>
          </cell>
          <cell r="L106">
            <v>2802.68</v>
          </cell>
          <cell r="M106">
            <v>3251.05</v>
          </cell>
          <cell r="N106">
            <v>4344.1499999999996</v>
          </cell>
          <cell r="O106">
            <v>4344.1499999999996</v>
          </cell>
          <cell r="P106">
            <v>4995.7700000000004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4344.1499999999996</v>
          </cell>
          <cell r="AB106">
            <v>0</v>
          </cell>
          <cell r="AC106">
            <v>0</v>
          </cell>
          <cell r="AD106">
            <v>4344.1499999999996</v>
          </cell>
        </row>
        <row r="107">
          <cell r="B107">
            <v>100</v>
          </cell>
          <cell r="C107" t="str">
            <v>TRACTORISTA DE 1ra.</v>
          </cell>
          <cell r="D107">
            <v>963.14</v>
          </cell>
          <cell r="E107">
            <v>1203.93</v>
          </cell>
          <cell r="F107">
            <v>1203.93</v>
          </cell>
          <cell r="G107">
            <v>1384.52</v>
          </cell>
          <cell r="H107">
            <v>1661.42</v>
          </cell>
          <cell r="I107">
            <v>1661.42</v>
          </cell>
          <cell r="J107">
            <v>2492.12</v>
          </cell>
          <cell r="K107">
            <v>3115.16</v>
          </cell>
          <cell r="L107">
            <v>4049.7</v>
          </cell>
          <cell r="M107">
            <v>4049.7</v>
          </cell>
          <cell r="N107">
            <v>6277.04</v>
          </cell>
          <cell r="O107">
            <v>6277.04</v>
          </cell>
          <cell r="P107">
            <v>7218.6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6277.04</v>
          </cell>
          <cell r="AB107">
            <v>0</v>
          </cell>
          <cell r="AC107">
            <v>0</v>
          </cell>
          <cell r="AD107">
            <v>6277.04</v>
          </cell>
          <cell r="AE107">
            <v>1</v>
          </cell>
        </row>
        <row r="108">
          <cell r="B108">
            <v>101</v>
          </cell>
          <cell r="C108" t="str">
            <v>TRACTORISTA DE 2da.</v>
          </cell>
          <cell r="D108">
            <v>755.02</v>
          </cell>
          <cell r="E108">
            <v>943.78</v>
          </cell>
          <cell r="F108">
            <v>943.78</v>
          </cell>
          <cell r="G108">
            <v>1085.3499999999999</v>
          </cell>
          <cell r="H108">
            <v>1302.4100000000001</v>
          </cell>
          <cell r="I108">
            <v>1354.61</v>
          </cell>
          <cell r="J108">
            <v>1953.61</v>
          </cell>
          <cell r="K108">
            <v>2442.02</v>
          </cell>
          <cell r="L108">
            <v>3174.62</v>
          </cell>
          <cell r="M108">
            <v>3251.05</v>
          </cell>
          <cell r="N108">
            <v>4920.67</v>
          </cell>
          <cell r="O108">
            <v>4920.67</v>
          </cell>
          <cell r="P108">
            <v>5658.77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4920.67</v>
          </cell>
          <cell r="AB108">
            <v>0</v>
          </cell>
          <cell r="AC108">
            <v>0</v>
          </cell>
          <cell r="AD108">
            <v>4920.67</v>
          </cell>
          <cell r="AE108">
            <v>1</v>
          </cell>
        </row>
        <row r="109">
          <cell r="B109">
            <v>102</v>
          </cell>
          <cell r="C109" t="str">
            <v xml:space="preserve">TUBERO FABRICADOR </v>
          </cell>
          <cell r="D109">
            <v>755.02</v>
          </cell>
          <cell r="E109">
            <v>943.78</v>
          </cell>
          <cell r="F109">
            <v>943.78</v>
          </cell>
          <cell r="G109">
            <v>1085.3499999999999</v>
          </cell>
          <cell r="H109">
            <v>1302.4100000000001</v>
          </cell>
          <cell r="I109">
            <v>1354.61</v>
          </cell>
          <cell r="J109">
            <v>1953.61</v>
          </cell>
          <cell r="K109">
            <v>2442.02</v>
          </cell>
          <cell r="L109">
            <v>3174.62</v>
          </cell>
          <cell r="M109">
            <v>3251.05</v>
          </cell>
          <cell r="N109">
            <v>4920.67</v>
          </cell>
          <cell r="O109">
            <v>4920.67</v>
          </cell>
          <cell r="P109">
            <v>5658.77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4920.67</v>
          </cell>
          <cell r="AB109">
            <v>0</v>
          </cell>
          <cell r="AC109">
            <v>0</v>
          </cell>
          <cell r="AD109">
            <v>4920.67</v>
          </cell>
        </row>
        <row r="110">
          <cell r="B110">
            <v>103</v>
          </cell>
          <cell r="C110" t="str">
            <v>VIGILANTE</v>
          </cell>
          <cell r="D110">
            <v>562.34</v>
          </cell>
          <cell r="E110">
            <v>702.93</v>
          </cell>
          <cell r="F110">
            <v>752.56</v>
          </cell>
          <cell r="G110">
            <v>808.37</v>
          </cell>
          <cell r="H110">
            <v>970.04</v>
          </cell>
          <cell r="I110">
            <v>1354.61</v>
          </cell>
          <cell r="J110">
            <v>1455.05</v>
          </cell>
          <cell r="K110">
            <v>2167.37</v>
          </cell>
          <cell r="L110">
            <v>2364.46</v>
          </cell>
          <cell r="M110">
            <v>3251.05</v>
          </cell>
          <cell r="N110">
            <v>3664.92</v>
          </cell>
          <cell r="O110">
            <v>3664.92</v>
          </cell>
          <cell r="P110">
            <v>4214.66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3664.92</v>
          </cell>
          <cell r="AB110">
            <v>0</v>
          </cell>
          <cell r="AC110">
            <v>0</v>
          </cell>
          <cell r="AD110">
            <v>3664.92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showGridLines="0" tabSelected="1" workbookViewId="0">
      <selection activeCell="B5" sqref="B5:F5"/>
    </sheetView>
  </sheetViews>
  <sheetFormatPr baseColWidth="10" defaultRowHeight="11.25"/>
  <cols>
    <col min="1" max="1" width="4.6640625" style="121" customWidth="1"/>
    <col min="2" max="2" width="34.1640625" style="121" customWidth="1"/>
    <col min="3" max="3" width="28.83203125" style="121" customWidth="1"/>
    <col min="4" max="4" width="13.33203125" style="121" customWidth="1"/>
    <col min="5" max="5" width="12.5" style="121" customWidth="1"/>
    <col min="6" max="6" width="15.5" style="121" customWidth="1"/>
    <col min="7" max="16384" width="12" style="121"/>
  </cols>
  <sheetData>
    <row r="1" spans="1:6" ht="3" customHeight="1">
      <c r="A1" s="3"/>
      <c r="B1" s="3"/>
      <c r="C1" s="3"/>
      <c r="D1" s="3"/>
      <c r="E1" s="3"/>
      <c r="F1" s="3"/>
    </row>
    <row r="2" spans="1:6" ht="23.25">
      <c r="A2" s="3"/>
      <c r="B2" s="258" t="s">
        <v>141</v>
      </c>
      <c r="C2" s="259"/>
      <c r="D2" s="259"/>
      <c r="E2" s="259"/>
      <c r="F2" s="259"/>
    </row>
    <row r="3" spans="1:6" ht="12">
      <c r="A3" s="3"/>
      <c r="B3" s="260" t="s">
        <v>142</v>
      </c>
      <c r="C3" s="254"/>
      <c r="D3" s="254"/>
      <c r="E3" s="254"/>
      <c r="F3" s="254"/>
    </row>
    <row r="4" spans="1:6" ht="12">
      <c r="A4" s="3"/>
      <c r="B4" s="3"/>
      <c r="C4" s="248"/>
      <c r="D4" s="3"/>
      <c r="E4" s="3"/>
      <c r="F4" s="3"/>
    </row>
    <row r="5" spans="1:6" ht="12.75">
      <c r="A5" s="3"/>
      <c r="B5" s="261" t="s">
        <v>232</v>
      </c>
      <c r="C5" s="261"/>
      <c r="D5" s="261"/>
      <c r="E5" s="261"/>
      <c r="F5" s="261"/>
    </row>
    <row r="6" spans="1:6">
      <c r="A6" s="3"/>
      <c r="B6" s="4"/>
      <c r="C6" s="4"/>
      <c r="D6" s="4"/>
      <c r="E6" s="4"/>
      <c r="F6" s="4"/>
    </row>
    <row r="7" spans="1:6" ht="12">
      <c r="A7" s="3"/>
      <c r="B7" s="262" t="s">
        <v>143</v>
      </c>
      <c r="C7" s="263"/>
      <c r="D7" s="263"/>
      <c r="E7" s="263"/>
      <c r="F7" s="263"/>
    </row>
    <row r="8" spans="1:6">
      <c r="A8" s="3"/>
      <c r="B8" s="256" t="s">
        <v>144</v>
      </c>
      <c r="C8" s="257"/>
      <c r="D8" s="256"/>
      <c r="E8" s="256"/>
      <c r="F8" s="256"/>
    </row>
    <row r="9" spans="1:6">
      <c r="A9" s="3"/>
      <c r="B9" s="256" t="s">
        <v>145</v>
      </c>
      <c r="C9" s="257"/>
      <c r="D9" s="257"/>
      <c r="E9" s="257"/>
      <c r="F9" s="257"/>
    </row>
    <row r="10" spans="1:6">
      <c r="A10" s="3"/>
      <c r="B10" s="256" t="s">
        <v>146</v>
      </c>
      <c r="C10" s="264"/>
      <c r="D10" s="264"/>
      <c r="E10" s="264"/>
      <c r="F10" s="264"/>
    </row>
    <row r="11" spans="1:6">
      <c r="A11" s="3"/>
      <c r="B11" s="3"/>
      <c r="C11" s="3"/>
      <c r="D11" s="3"/>
      <c r="E11" s="3"/>
      <c r="F11" s="3"/>
    </row>
    <row r="12" spans="1:6" ht="11.25" customHeight="1">
      <c r="A12" s="3"/>
      <c r="B12" s="265" t="s">
        <v>147</v>
      </c>
      <c r="C12" s="265"/>
      <c r="D12" s="5" t="s">
        <v>148</v>
      </c>
      <c r="E12" s="5" t="s">
        <v>148</v>
      </c>
      <c r="F12" s="5"/>
    </row>
    <row r="13" spans="1:6" ht="11.25" customHeight="1">
      <c r="A13" s="3"/>
      <c r="B13" s="265" t="s">
        <v>149</v>
      </c>
      <c r="C13" s="265"/>
      <c r="D13" s="5" t="s">
        <v>150</v>
      </c>
      <c r="E13" s="5" t="s">
        <v>151</v>
      </c>
      <c r="F13" s="5"/>
    </row>
    <row r="14" spans="1:6">
      <c r="A14" s="3"/>
      <c r="B14" s="6"/>
      <c r="C14" s="6"/>
      <c r="D14" s="6"/>
      <c r="E14" s="6"/>
      <c r="F14" s="6"/>
    </row>
    <row r="15" spans="1:6">
      <c r="A15" s="3"/>
      <c r="B15" s="7" t="s">
        <v>152</v>
      </c>
      <c r="C15" s="8"/>
      <c r="D15" s="30">
        <v>2.4763999999999999</v>
      </c>
      <c r="E15" s="30">
        <v>1.7193000000000001</v>
      </c>
      <c r="F15" s="9"/>
    </row>
    <row r="16" spans="1:6">
      <c r="A16" s="3"/>
      <c r="B16" s="10"/>
      <c r="C16" s="8"/>
      <c r="D16" s="30"/>
      <c r="E16" s="30"/>
      <c r="F16" s="9"/>
    </row>
    <row r="17" spans="1:6">
      <c r="A17" s="3"/>
      <c r="B17" s="7" t="s">
        <v>153</v>
      </c>
      <c r="C17" s="8"/>
      <c r="D17" s="30">
        <v>2.6352000000000002</v>
      </c>
      <c r="E17" s="30">
        <v>1.7316</v>
      </c>
      <c r="F17" s="9"/>
    </row>
    <row r="18" spans="1:6">
      <c r="A18" s="3"/>
      <c r="B18" s="10"/>
      <c r="C18" s="8"/>
      <c r="D18" s="30"/>
      <c r="E18" s="30"/>
      <c r="F18" s="9"/>
    </row>
    <row r="19" spans="1:6">
      <c r="A19" s="3"/>
      <c r="B19" s="7" t="s">
        <v>154</v>
      </c>
      <c r="C19" s="8"/>
      <c r="D19" s="30">
        <v>2.7911000000000001</v>
      </c>
      <c r="E19" s="30">
        <v>1.7437</v>
      </c>
      <c r="F19" s="9"/>
    </row>
    <row r="20" spans="1:6">
      <c r="A20" s="3"/>
      <c r="B20" s="10"/>
      <c r="C20" s="8"/>
      <c r="D20" s="30"/>
      <c r="E20" s="30"/>
      <c r="F20" s="9"/>
    </row>
    <row r="21" spans="1:6">
      <c r="A21" s="3"/>
      <c r="B21" s="7" t="s">
        <v>155</v>
      </c>
      <c r="C21" s="8"/>
      <c r="D21" s="30">
        <v>2.6520000000000001</v>
      </c>
      <c r="E21" s="30">
        <v>1.7329000000000001</v>
      </c>
      <c r="F21" s="9"/>
    </row>
    <row r="22" spans="1:6">
      <c r="A22" s="3"/>
      <c r="B22" s="10"/>
      <c r="C22" s="8"/>
      <c r="D22" s="30"/>
      <c r="E22" s="30"/>
      <c r="F22" s="9"/>
    </row>
    <row r="23" spans="1:6">
      <c r="A23" s="3"/>
      <c r="B23" s="7" t="s">
        <v>156</v>
      </c>
      <c r="C23" s="8"/>
      <c r="D23" s="30">
        <v>2.7690999999999999</v>
      </c>
      <c r="E23" s="30">
        <v>1.742</v>
      </c>
      <c r="F23" s="9"/>
    </row>
    <row r="24" spans="1:6">
      <c r="A24" s="3"/>
      <c r="B24" s="10"/>
      <c r="C24" s="8"/>
      <c r="D24" s="30"/>
      <c r="E24" s="30"/>
      <c r="F24" s="9"/>
    </row>
    <row r="25" spans="1:6">
      <c r="A25" s="3"/>
      <c r="B25" s="7" t="s">
        <v>157</v>
      </c>
      <c r="C25" s="8"/>
      <c r="D25" s="30">
        <v>6.8498000000000001</v>
      </c>
      <c r="E25" s="30">
        <v>5.5724</v>
      </c>
      <c r="F25" s="9"/>
    </row>
    <row r="26" spans="1:6">
      <c r="A26" s="3"/>
      <c r="B26" s="11"/>
      <c r="C26" s="29"/>
      <c r="D26" s="29"/>
      <c r="E26" s="29"/>
      <c r="F26" s="29"/>
    </row>
    <row r="27" spans="1:6">
      <c r="A27" s="3"/>
      <c r="B27" s="7" t="s">
        <v>158</v>
      </c>
      <c r="C27" s="8"/>
      <c r="D27" s="30">
        <v>7.0137</v>
      </c>
      <c r="E27" s="30">
        <v>5.6923000000000004</v>
      </c>
      <c r="F27" s="9"/>
    </row>
    <row r="28" spans="1:6">
      <c r="A28" s="3"/>
      <c r="B28" s="12"/>
      <c r="C28" s="13"/>
      <c r="D28" s="31"/>
      <c r="E28" s="31"/>
      <c r="F28" s="14"/>
    </row>
    <row r="29" spans="1:6">
      <c r="A29" s="3"/>
      <c r="B29" s="7" t="s">
        <v>159</v>
      </c>
      <c r="C29" s="8"/>
      <c r="D29" s="30">
        <v>6.8815</v>
      </c>
      <c r="E29" s="30">
        <v>5.5750999999999999</v>
      </c>
      <c r="F29" s="9"/>
    </row>
    <row r="30" spans="1:6">
      <c r="A30" s="3"/>
      <c r="B30" s="12"/>
      <c r="C30" s="13"/>
      <c r="D30" s="31"/>
      <c r="E30" s="31"/>
      <c r="F30" s="14"/>
    </row>
    <row r="31" spans="1:6" ht="11.25" customHeight="1">
      <c r="A31" s="3"/>
      <c r="B31" s="266" t="s">
        <v>160</v>
      </c>
      <c r="C31" s="15"/>
      <c r="D31" s="16" t="s">
        <v>148</v>
      </c>
      <c r="E31" s="16" t="s">
        <v>148</v>
      </c>
      <c r="F31" s="16" t="s">
        <v>161</v>
      </c>
    </row>
    <row r="32" spans="1:6" ht="11.25" customHeight="1">
      <c r="A32" s="3"/>
      <c r="B32" s="267"/>
      <c r="C32" s="15"/>
      <c r="D32" s="16" t="s">
        <v>150</v>
      </c>
      <c r="E32" s="16" t="s">
        <v>151</v>
      </c>
      <c r="F32" s="16" t="s">
        <v>162</v>
      </c>
    </row>
    <row r="33" spans="1:11" ht="11.25" customHeight="1">
      <c r="A33" s="3"/>
      <c r="B33" s="17"/>
      <c r="C33" s="18"/>
      <c r="D33" s="18"/>
      <c r="E33" s="18"/>
      <c r="F33" s="19"/>
    </row>
    <row r="34" spans="1:11">
      <c r="A34" s="3"/>
      <c r="B34" s="20" t="s">
        <v>5</v>
      </c>
      <c r="C34" s="32"/>
      <c r="D34" s="33">
        <v>7.1567999999999996</v>
      </c>
      <c r="E34" s="33">
        <v>5.2671999999999999</v>
      </c>
      <c r="F34" s="32">
        <v>22.849399999999999</v>
      </c>
    </row>
    <row r="35" spans="1:11">
      <c r="A35" s="3"/>
      <c r="B35" s="11"/>
      <c r="C35" s="32"/>
      <c r="D35" s="32"/>
      <c r="E35" s="32"/>
      <c r="F35" s="32"/>
    </row>
    <row r="36" spans="1:11">
      <c r="A36" s="3"/>
      <c r="B36" s="20" t="s">
        <v>163</v>
      </c>
      <c r="C36" s="32"/>
      <c r="D36" s="33">
        <v>7.1266999999999996</v>
      </c>
      <c r="E36" s="33">
        <v>5.3647</v>
      </c>
      <c r="F36" s="32">
        <v>21.758800000000001</v>
      </c>
    </row>
    <row r="37" spans="1:11">
      <c r="A37" s="3"/>
      <c r="B37" s="11"/>
      <c r="C37" s="32"/>
      <c r="D37" s="32"/>
      <c r="E37" s="32"/>
      <c r="F37" s="32"/>
    </row>
    <row r="38" spans="1:11">
      <c r="A38" s="3"/>
      <c r="B38" s="20" t="s">
        <v>164</v>
      </c>
      <c r="C38" s="32"/>
      <c r="D38" s="33">
        <v>7.2911999999999999</v>
      </c>
      <c r="E38" s="33">
        <v>5.5094000000000003</v>
      </c>
      <c r="F38" s="32">
        <v>22.9176</v>
      </c>
    </row>
    <row r="39" spans="1:11">
      <c r="A39" s="3"/>
      <c r="B39" s="11"/>
      <c r="C39" s="32"/>
      <c r="D39" s="32"/>
      <c r="E39" s="32"/>
      <c r="F39" s="32"/>
    </row>
    <row r="40" spans="1:11">
      <c r="A40" s="3"/>
      <c r="B40" s="20" t="s">
        <v>165</v>
      </c>
      <c r="C40" s="32"/>
      <c r="D40" s="33">
        <v>8.3992000000000004</v>
      </c>
      <c r="E40" s="33">
        <v>6.6573000000000002</v>
      </c>
      <c r="F40" s="33">
        <v>22.865600000000001</v>
      </c>
    </row>
    <row r="41" spans="1:11">
      <c r="A41" s="3"/>
      <c r="B41" s="11"/>
      <c r="C41" s="32"/>
      <c r="D41" s="32"/>
      <c r="E41" s="32"/>
      <c r="F41" s="32"/>
      <c r="J41" s="139"/>
      <c r="K41" s="139"/>
    </row>
    <row r="42" spans="1:11">
      <c r="A42" s="3"/>
      <c r="B42" s="20" t="s">
        <v>166</v>
      </c>
      <c r="C42" s="32"/>
      <c r="D42" s="33">
        <v>8.6372999999999998</v>
      </c>
      <c r="E42" s="33">
        <v>7.0122</v>
      </c>
      <c r="F42" s="33">
        <v>22.133199999999999</v>
      </c>
    </row>
    <row r="43" spans="1:11">
      <c r="A43" s="3"/>
      <c r="B43" s="11"/>
      <c r="C43" s="32"/>
      <c r="D43" s="32"/>
      <c r="E43" s="32"/>
      <c r="F43" s="32"/>
    </row>
    <row r="44" spans="1:11">
      <c r="A44" s="3"/>
      <c r="B44" s="20" t="s">
        <v>167</v>
      </c>
      <c r="C44" s="32"/>
      <c r="D44" s="33">
        <v>7.5377000000000001</v>
      </c>
      <c r="E44" s="33">
        <v>5.6369999999999996</v>
      </c>
      <c r="F44" s="32">
        <v>25.0504</v>
      </c>
    </row>
    <row r="45" spans="1:11">
      <c r="A45" s="3"/>
      <c r="B45" s="34"/>
      <c r="C45" s="34"/>
      <c r="D45" s="34"/>
      <c r="E45" s="34"/>
      <c r="F45" s="34"/>
    </row>
    <row r="46" spans="1:11">
      <c r="A46" s="3"/>
      <c r="B46" s="20" t="s">
        <v>168</v>
      </c>
      <c r="C46" s="32"/>
      <c r="D46" s="33">
        <v>7.3532000000000002</v>
      </c>
      <c r="E46" s="33">
        <v>5.4416000000000002</v>
      </c>
      <c r="F46" s="32">
        <v>23.2286</v>
      </c>
    </row>
    <row r="47" spans="1:11">
      <c r="A47" s="3"/>
      <c r="B47" s="20"/>
      <c r="C47" s="32"/>
      <c r="D47" s="32"/>
      <c r="E47" s="32"/>
      <c r="F47" s="32"/>
    </row>
    <row r="48" spans="1:11">
      <c r="A48" s="3"/>
      <c r="B48" s="20" t="s">
        <v>169</v>
      </c>
      <c r="C48" s="32"/>
      <c r="D48" s="33">
        <v>7.4882</v>
      </c>
      <c r="E48" s="33">
        <v>5.5205000000000002</v>
      </c>
      <c r="F48" s="32">
        <v>23.8292</v>
      </c>
    </row>
    <row r="49" spans="1:6">
      <c r="A49" s="3"/>
      <c r="B49" s="21"/>
      <c r="C49" s="35"/>
      <c r="D49" s="36"/>
      <c r="E49" s="36"/>
      <c r="F49" s="35"/>
    </row>
    <row r="50" spans="1:6" ht="12.75">
      <c r="A50" s="3"/>
      <c r="B50" s="268" t="s">
        <v>170</v>
      </c>
      <c r="C50" s="269"/>
      <c r="D50" s="37">
        <v>7.6238000000000001</v>
      </c>
      <c r="E50" s="37">
        <v>5.8011999999999997</v>
      </c>
      <c r="F50" s="37">
        <v>23.0791</v>
      </c>
    </row>
    <row r="51" spans="1:6" ht="5.25" customHeight="1">
      <c r="A51" s="3"/>
      <c r="B51" s="21"/>
      <c r="C51" s="35"/>
      <c r="D51" s="36"/>
      <c r="E51" s="36"/>
      <c r="F51" s="35"/>
    </row>
    <row r="52" spans="1:6">
      <c r="A52" s="3"/>
      <c r="B52" s="38" t="s">
        <v>174</v>
      </c>
      <c r="C52" s="23"/>
      <c r="D52" s="23"/>
      <c r="E52" s="23"/>
      <c r="F52" s="23"/>
    </row>
    <row r="53" spans="1:6">
      <c r="B53" s="40" t="s">
        <v>175</v>
      </c>
      <c r="C53" s="23"/>
      <c r="D53" s="23"/>
      <c r="E53" s="23"/>
      <c r="F53" s="23"/>
    </row>
    <row r="54" spans="1:6">
      <c r="A54" s="3"/>
      <c r="B54" s="39" t="s">
        <v>171</v>
      </c>
      <c r="C54" s="3"/>
      <c r="D54" s="3"/>
      <c r="E54" s="3"/>
      <c r="F54" s="3"/>
    </row>
    <row r="55" spans="1:6">
      <c r="A55" s="3"/>
      <c r="B55" s="39" t="s">
        <v>235</v>
      </c>
      <c r="C55" s="3"/>
      <c r="D55" s="3"/>
      <c r="E55" s="3"/>
      <c r="F55" s="3"/>
    </row>
    <row r="56" spans="1:6">
      <c r="A56" s="3"/>
      <c r="B56" s="39" t="s">
        <v>176</v>
      </c>
      <c r="C56" s="3"/>
      <c r="D56" s="3"/>
      <c r="E56" s="3"/>
      <c r="F56" s="3"/>
    </row>
    <row r="57" spans="1:6" ht="18" customHeight="1">
      <c r="A57" s="3"/>
      <c r="B57" s="253" t="s">
        <v>172</v>
      </c>
      <c r="C57" s="253"/>
      <c r="D57" s="253"/>
      <c r="E57" s="253"/>
      <c r="F57" s="253"/>
    </row>
    <row r="58" spans="1:6" ht="11.25" customHeight="1">
      <c r="A58" s="3"/>
      <c r="B58" s="253"/>
      <c r="C58" s="253"/>
      <c r="D58" s="253"/>
      <c r="E58" s="253"/>
      <c r="F58" s="253"/>
    </row>
    <row r="59" spans="1:6" ht="11.25" customHeight="1">
      <c r="A59" s="3"/>
      <c r="B59" s="253"/>
      <c r="C59" s="253"/>
      <c r="D59" s="253"/>
      <c r="E59" s="253"/>
      <c r="F59" s="253"/>
    </row>
    <row r="60" spans="1:6">
      <c r="A60" s="3"/>
      <c r="B60" s="254"/>
      <c r="C60" s="254"/>
      <c r="D60" s="254"/>
      <c r="E60" s="254"/>
      <c r="F60" s="254"/>
    </row>
    <row r="61" spans="1:6" ht="27" customHeight="1">
      <c r="A61" s="3"/>
      <c r="B61" s="255" t="s">
        <v>177</v>
      </c>
      <c r="C61" s="255"/>
      <c r="D61" s="255"/>
      <c r="E61" s="255"/>
      <c r="F61" s="255"/>
    </row>
    <row r="62" spans="1:6" ht="11.25" customHeight="1">
      <c r="A62" s="3"/>
      <c r="B62" s="255"/>
      <c r="C62" s="255"/>
      <c r="D62" s="255"/>
      <c r="E62" s="255"/>
      <c r="F62" s="255"/>
    </row>
    <row r="63" spans="1:6" ht="11.25" customHeight="1">
      <c r="A63" s="3"/>
      <c r="B63" s="255"/>
      <c r="C63" s="255"/>
      <c r="D63" s="255"/>
      <c r="E63" s="255"/>
      <c r="F63" s="255"/>
    </row>
    <row r="64" spans="1:6">
      <c r="A64" s="3"/>
      <c r="B64" s="255"/>
      <c r="C64" s="255"/>
      <c r="D64" s="255"/>
      <c r="E64" s="255"/>
      <c r="F64" s="255"/>
    </row>
    <row r="65" spans="1:6" ht="15" customHeight="1">
      <c r="A65" s="3"/>
      <c r="B65" s="255"/>
      <c r="C65" s="255"/>
      <c r="D65" s="255"/>
      <c r="E65" s="255"/>
      <c r="F65" s="255"/>
    </row>
    <row r="66" spans="1:6">
      <c r="A66" s="3"/>
      <c r="B66" s="254"/>
      <c r="C66" s="254"/>
      <c r="D66" s="254"/>
      <c r="E66" s="254"/>
      <c r="F66" s="254"/>
    </row>
    <row r="67" spans="1:6">
      <c r="B67" s="254"/>
      <c r="C67" s="254"/>
      <c r="D67" s="254"/>
      <c r="E67" s="254"/>
      <c r="F67" s="254"/>
    </row>
  </sheetData>
  <mergeCells count="13">
    <mergeCell ref="B57:F60"/>
    <mergeCell ref="B61:F67"/>
    <mergeCell ref="B9:F9"/>
    <mergeCell ref="B2:F2"/>
    <mergeCell ref="B3:F3"/>
    <mergeCell ref="B5:F5"/>
    <mergeCell ref="B7:F7"/>
    <mergeCell ref="B8:F8"/>
    <mergeCell ref="B10:F10"/>
    <mergeCell ref="B12:C12"/>
    <mergeCell ref="B13:C13"/>
    <mergeCell ref="B31:B32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>
      <c r="B6" s="131" t="s">
        <v>4</v>
      </c>
      <c r="C6" s="283" t="s">
        <v>166</v>
      </c>
      <c r="D6" s="283"/>
      <c r="E6" s="283"/>
      <c r="F6" s="283"/>
      <c r="G6" s="283"/>
      <c r="H6" s="283"/>
      <c r="I6" s="125"/>
      <c r="J6" s="132" t="s">
        <v>6</v>
      </c>
      <c r="K6" s="133">
        <v>42958.524485763897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8.6372999999999998</v>
      </c>
      <c r="D20" s="236"/>
      <c r="E20" s="237" t="s">
        <v>223</v>
      </c>
      <c r="F20" s="235">
        <v>7.0122</v>
      </c>
      <c r="G20" s="238"/>
      <c r="H20" s="238"/>
      <c r="I20" s="237" t="s">
        <v>224</v>
      </c>
      <c r="J20" s="235">
        <v>22.133199999999999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6">
        <v>1</v>
      </c>
      <c r="C34" s="120"/>
      <c r="D34" s="119">
        <v>49</v>
      </c>
      <c r="E34" s="120"/>
      <c r="F34" s="118">
        <v>1</v>
      </c>
      <c r="G34" s="117">
        <v>1</v>
      </c>
      <c r="H34" s="152">
        <v>6277.04</v>
      </c>
      <c r="I34" s="153">
        <v>6277.04</v>
      </c>
      <c r="J34" s="249">
        <v>0</v>
      </c>
      <c r="K34" s="249">
        <v>0</v>
      </c>
    </row>
    <row r="35" spans="2:13">
      <c r="B35" s="120"/>
      <c r="C35" s="120"/>
      <c r="D35" s="120"/>
      <c r="E35" s="120"/>
      <c r="F35" s="120"/>
      <c r="G35" s="120"/>
      <c r="H35" s="147"/>
    </row>
    <row r="36" spans="2:13">
      <c r="B36" s="116">
        <v>2</v>
      </c>
      <c r="C36" s="120"/>
      <c r="D36" s="119">
        <v>78</v>
      </c>
      <c r="E36" s="120"/>
      <c r="F36" s="118">
        <v>4</v>
      </c>
      <c r="G36" s="117">
        <v>1</v>
      </c>
      <c r="H36" s="152">
        <v>6277.04</v>
      </c>
      <c r="I36" s="153">
        <v>25108.16</v>
      </c>
      <c r="J36" s="249">
        <v>0</v>
      </c>
      <c r="K36" s="249">
        <v>4</v>
      </c>
    </row>
    <row r="37" spans="2:13">
      <c r="B37" s="116"/>
      <c r="C37" s="120"/>
      <c r="D37" s="120"/>
      <c r="E37" s="120"/>
      <c r="F37" s="120"/>
      <c r="G37" s="120"/>
      <c r="H37" s="147"/>
    </row>
    <row r="38" spans="2:13">
      <c r="B38" s="116">
        <v>3</v>
      </c>
      <c r="C38" s="120"/>
      <c r="D38" s="119">
        <v>76</v>
      </c>
      <c r="E38" s="120"/>
      <c r="F38" s="118">
        <v>4</v>
      </c>
      <c r="G38" s="117">
        <v>1</v>
      </c>
      <c r="H38" s="152">
        <v>6277.04</v>
      </c>
      <c r="I38" s="153">
        <v>25108.16</v>
      </c>
      <c r="J38" s="249">
        <v>0</v>
      </c>
      <c r="K38" s="249">
        <v>4</v>
      </c>
    </row>
    <row r="39" spans="2:13">
      <c r="B39" s="116"/>
      <c r="C39" s="120"/>
      <c r="D39" s="120"/>
      <c r="E39" s="120"/>
      <c r="F39" s="120"/>
      <c r="G39" s="120"/>
      <c r="H39" s="147"/>
    </row>
    <row r="40" spans="2:13">
      <c r="B40" s="116">
        <v>4</v>
      </c>
      <c r="C40" s="120"/>
      <c r="D40" s="119">
        <v>83</v>
      </c>
      <c r="E40" s="120"/>
      <c r="F40" s="118">
        <v>2</v>
      </c>
      <c r="G40" s="117">
        <v>1</v>
      </c>
      <c r="H40" s="152">
        <v>4448.95</v>
      </c>
      <c r="I40" s="153">
        <v>8897.9</v>
      </c>
      <c r="J40" s="249">
        <v>0</v>
      </c>
      <c r="K40" s="249">
        <v>2</v>
      </c>
    </row>
    <row r="41" spans="2:13">
      <c r="B41" s="116"/>
      <c r="C41" s="120"/>
      <c r="D41" s="120"/>
      <c r="E41" s="120"/>
      <c r="F41" s="120"/>
      <c r="G41" s="120"/>
      <c r="H41" s="147"/>
    </row>
    <row r="42" spans="2:13">
      <c r="B42" s="116">
        <v>5</v>
      </c>
      <c r="C42" s="120"/>
      <c r="D42" s="119">
        <v>81</v>
      </c>
      <c r="E42" s="120"/>
      <c r="F42" s="118">
        <v>4</v>
      </c>
      <c r="G42" s="117">
        <v>1</v>
      </c>
      <c r="H42" s="152">
        <v>6277.04</v>
      </c>
      <c r="I42" s="153">
        <v>25108.16</v>
      </c>
      <c r="J42" s="249">
        <v>0</v>
      </c>
      <c r="K42" s="249">
        <v>4</v>
      </c>
    </row>
    <row r="43" spans="2:13">
      <c r="B43" s="116"/>
      <c r="C43" s="120"/>
      <c r="D43" s="120"/>
      <c r="E43" s="120"/>
      <c r="F43" s="120"/>
      <c r="G43" s="120"/>
      <c r="H43" s="147"/>
    </row>
    <row r="44" spans="2:13">
      <c r="B44" s="116">
        <v>6</v>
      </c>
      <c r="C44" s="120"/>
      <c r="D44" s="119">
        <v>71</v>
      </c>
      <c r="E44" s="120"/>
      <c r="F44" s="118">
        <v>4</v>
      </c>
      <c r="G44" s="117">
        <v>1</v>
      </c>
      <c r="H44" s="152">
        <v>6277.04</v>
      </c>
      <c r="I44" s="153">
        <v>25108.16</v>
      </c>
      <c r="J44" s="249">
        <v>0</v>
      </c>
      <c r="K44" s="249">
        <v>4</v>
      </c>
      <c r="M44" s="147"/>
    </row>
    <row r="45" spans="2:13">
      <c r="B45" s="116"/>
      <c r="C45" s="120"/>
      <c r="D45" s="120"/>
      <c r="E45" s="120"/>
      <c r="F45" s="120"/>
      <c r="G45" s="120"/>
      <c r="H45" s="147"/>
    </row>
    <row r="46" spans="2:13">
      <c r="B46" s="116">
        <v>7</v>
      </c>
      <c r="C46" s="120"/>
      <c r="D46" s="119">
        <v>63</v>
      </c>
      <c r="E46" s="120"/>
      <c r="F46" s="118">
        <v>4</v>
      </c>
      <c r="G46" s="117">
        <v>1</v>
      </c>
      <c r="H46" s="152">
        <v>5445.7</v>
      </c>
      <c r="I46" s="153">
        <v>21782.799999999999</v>
      </c>
      <c r="J46" s="249">
        <v>0</v>
      </c>
      <c r="K46" s="249">
        <v>0</v>
      </c>
      <c r="M46" s="147"/>
    </row>
    <row r="47" spans="2:13">
      <c r="B47" s="116"/>
      <c r="C47" s="120"/>
      <c r="D47" s="120"/>
      <c r="E47" s="120"/>
      <c r="F47" s="120"/>
      <c r="G47" s="120"/>
      <c r="H47" s="147"/>
    </row>
    <row r="48" spans="2:13">
      <c r="B48" s="116">
        <v>8</v>
      </c>
      <c r="C48" s="120"/>
      <c r="D48" s="119">
        <v>25</v>
      </c>
      <c r="E48" s="120"/>
      <c r="F48" s="118">
        <v>4</v>
      </c>
      <c r="G48" s="117">
        <v>1</v>
      </c>
      <c r="H48" s="152">
        <v>5393.3</v>
      </c>
      <c r="I48" s="153">
        <v>21573.200000000001</v>
      </c>
      <c r="J48" s="249">
        <v>0</v>
      </c>
      <c r="K48" s="249">
        <v>0</v>
      </c>
    </row>
    <row r="49" spans="2:11">
      <c r="B49" s="116"/>
      <c r="C49" s="120"/>
      <c r="D49" s="120"/>
      <c r="E49" s="120"/>
      <c r="F49" s="120"/>
      <c r="G49" s="120"/>
      <c r="H49" s="147"/>
    </row>
    <row r="50" spans="2:11">
      <c r="B50" s="116">
        <v>9</v>
      </c>
      <c r="C50" s="120"/>
      <c r="D50" s="119">
        <v>103</v>
      </c>
      <c r="E50" s="120"/>
      <c r="F50" s="118">
        <v>3</v>
      </c>
      <c r="G50" s="117">
        <v>0</v>
      </c>
      <c r="H50" s="152">
        <v>3664.92</v>
      </c>
      <c r="I50" s="153">
        <v>10994.76</v>
      </c>
      <c r="J50" s="249">
        <v>3</v>
      </c>
      <c r="K50" s="249">
        <v>0</v>
      </c>
    </row>
    <row r="51" spans="2:11">
      <c r="B51" s="116"/>
      <c r="C51" s="120"/>
      <c r="D51" s="120"/>
      <c r="E51" s="120"/>
      <c r="F51" s="120"/>
      <c r="G51" s="120"/>
      <c r="H51" s="147"/>
    </row>
    <row r="52" spans="2:11">
      <c r="B52" s="116">
        <v>10</v>
      </c>
      <c r="C52" s="120"/>
      <c r="D52" s="119">
        <v>67</v>
      </c>
      <c r="E52" s="120"/>
      <c r="F52" s="118">
        <v>20</v>
      </c>
      <c r="G52" s="117">
        <v>1</v>
      </c>
      <c r="H52" s="152">
        <v>3664.92</v>
      </c>
      <c r="I52" s="153">
        <v>73298.399999999994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243256.74</v>
      </c>
      <c r="J54" s="224">
        <v>3</v>
      </c>
      <c r="K54" s="224">
        <v>18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4865.13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14.98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232.22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377.37939999999998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0.69059999999999999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5.21E-2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5.1400000000000001E-2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1.0975999999999999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1.6278999999999999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8.6372999999999998</v>
      </c>
      <c r="D133" s="236"/>
      <c r="E133" s="237" t="s">
        <v>223</v>
      </c>
      <c r="F133" s="235">
        <v>7.0122</v>
      </c>
      <c r="G133" s="238"/>
      <c r="H133" s="238"/>
      <c r="I133" s="237" t="s">
        <v>224</v>
      </c>
      <c r="J133" s="235">
        <v>22.133199999999999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0.1129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141.52969999999999</v>
      </c>
      <c r="K168" s="209">
        <v>141.52969999999999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0.32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18.32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18.348299999999998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21.314800000000002</v>
      </c>
    </row>
    <row r="196" spans="2:11">
      <c r="B196" s="249">
        <v>58</v>
      </c>
      <c r="C196" s="121" t="s">
        <v>103</v>
      </c>
      <c r="K196" s="193">
        <v>191.90479999999999</v>
      </c>
    </row>
    <row r="198" spans="2:11">
      <c r="B198" s="249">
        <v>59</v>
      </c>
      <c r="C198" s="121" t="s">
        <v>104</v>
      </c>
      <c r="K198" s="193">
        <v>7.7572000000000001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8.6328999999999994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2.4664999999999999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488.3734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55.792999999999999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172.65729999999999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1.1200000000000001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8.9999999999999998E-4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8.9999999999999998E-4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8.9999999999999998E-4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1.1000000000000001E-3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1.4E-3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1872.9749999999999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2237.9749999999999</v>
      </c>
    </row>
    <row r="255" spans="2:15">
      <c r="J255" s="136" t="s">
        <v>46</v>
      </c>
      <c r="K255" s="193">
        <v>232.22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8.6372999999999998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8.6372999999999998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7.0122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22.133199999999999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7"/>
  <sheetViews>
    <sheetView showGridLines="0" workbookViewId="0">
      <selection activeCell="B3" sqref="B3:J3"/>
    </sheetView>
  </sheetViews>
  <sheetFormatPr baseColWidth="10" defaultRowHeight="11.25"/>
  <cols>
    <col min="1" max="1" width="0.6640625" customWidth="1"/>
    <col min="2" max="2" width="44.33203125" customWidth="1"/>
    <col min="3" max="3" width="4.83203125" customWidth="1"/>
    <col min="4" max="4" width="10.332031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0" ht="12">
      <c r="A1" s="41"/>
      <c r="B1" s="81"/>
      <c r="C1" s="81"/>
      <c r="D1" s="81"/>
      <c r="E1" s="81"/>
      <c r="F1" s="81"/>
      <c r="G1" s="81"/>
      <c r="H1" s="81"/>
      <c r="I1" s="81"/>
      <c r="J1" s="81"/>
      <c r="K1" s="24"/>
      <c r="L1" s="48"/>
      <c r="M1" s="48"/>
      <c r="N1" s="48"/>
      <c r="O1" s="48"/>
      <c r="P1" s="48"/>
      <c r="Q1" s="48"/>
      <c r="R1" s="48"/>
      <c r="S1" s="48"/>
      <c r="T1" s="48"/>
    </row>
    <row r="2" spans="1:20" ht="12">
      <c r="A2" s="41"/>
      <c r="B2" s="41"/>
      <c r="C2" s="41"/>
      <c r="D2" s="41"/>
      <c r="E2" s="41"/>
      <c r="F2" s="41"/>
      <c r="G2" s="41"/>
      <c r="H2" s="41"/>
      <c r="I2" s="41"/>
      <c r="J2" s="41"/>
      <c r="K2" s="24"/>
      <c r="L2" s="42"/>
      <c r="M2" s="42"/>
      <c r="N2" s="42"/>
      <c r="O2" s="42"/>
      <c r="P2" s="42"/>
      <c r="Q2" s="42"/>
      <c r="R2" s="42"/>
      <c r="S2" s="42"/>
      <c r="T2" s="42"/>
    </row>
    <row r="3" spans="1:20" ht="12.75">
      <c r="A3" s="41"/>
      <c r="B3" s="270" t="s">
        <v>178</v>
      </c>
      <c r="C3" s="254"/>
      <c r="D3" s="254"/>
      <c r="E3" s="254"/>
      <c r="F3" s="254"/>
      <c r="G3" s="254"/>
      <c r="H3" s="254"/>
      <c r="I3" s="254"/>
      <c r="J3" s="254"/>
      <c r="K3" s="24"/>
      <c r="L3" s="42"/>
      <c r="M3" s="42"/>
      <c r="N3" s="42"/>
      <c r="O3" s="64" t="s">
        <v>220</v>
      </c>
      <c r="P3" s="42"/>
      <c r="Q3" s="42"/>
      <c r="R3" s="42"/>
      <c r="S3" s="42"/>
      <c r="T3" s="42"/>
    </row>
    <row r="4" spans="1:20" ht="12">
      <c r="A4" s="41"/>
      <c r="B4" s="41"/>
      <c r="C4" s="41"/>
      <c r="D4" s="41"/>
      <c r="E4" s="82"/>
      <c r="F4" s="41"/>
      <c r="G4" s="41"/>
      <c r="H4" s="41"/>
      <c r="I4" s="41"/>
      <c r="J4" s="41"/>
      <c r="K4" s="23"/>
      <c r="L4" s="42"/>
      <c r="M4" s="42"/>
      <c r="N4" s="42"/>
      <c r="O4" s="52"/>
      <c r="P4" s="42"/>
      <c r="Q4" s="42"/>
      <c r="R4" s="42"/>
      <c r="S4" s="42"/>
      <c r="T4" s="42"/>
    </row>
    <row r="5" spans="1:20" ht="12">
      <c r="A5" s="41"/>
      <c r="B5" s="83" t="s">
        <v>179</v>
      </c>
      <c r="C5" s="83"/>
      <c r="D5" s="84">
        <v>570000</v>
      </c>
      <c r="E5" s="85" t="s">
        <v>180</v>
      </c>
      <c r="F5" s="41"/>
      <c r="G5" s="41"/>
      <c r="H5" s="41"/>
      <c r="I5" s="41"/>
      <c r="J5" s="41"/>
      <c r="K5" s="25"/>
      <c r="L5" s="65" t="s">
        <v>216</v>
      </c>
      <c r="M5" s="65"/>
      <c r="N5" s="66">
        <v>208845</v>
      </c>
      <c r="O5" s="70" t="s">
        <v>180</v>
      </c>
      <c r="P5" s="42"/>
      <c r="Q5" s="42"/>
      <c r="R5" s="42"/>
      <c r="S5" s="42"/>
      <c r="T5" s="42"/>
    </row>
    <row r="6" spans="1:20" ht="12">
      <c r="A6" s="41"/>
      <c r="B6" s="83" t="s">
        <v>181</v>
      </c>
      <c r="C6" s="83"/>
      <c r="D6" s="84">
        <v>19000</v>
      </c>
      <c r="E6" s="86" t="s">
        <v>182</v>
      </c>
      <c r="F6" s="41"/>
      <c r="G6" s="41"/>
      <c r="H6" s="41"/>
      <c r="I6" s="41"/>
      <c r="J6" s="41"/>
      <c r="K6" s="25"/>
      <c r="L6" s="65" t="s">
        <v>181</v>
      </c>
      <c r="M6" s="65"/>
      <c r="N6" s="66">
        <v>6961.5</v>
      </c>
      <c r="O6" s="71" t="s">
        <v>182</v>
      </c>
      <c r="P6" s="42"/>
      <c r="Q6" s="42"/>
      <c r="R6" s="42"/>
      <c r="S6" s="42"/>
      <c r="T6" s="42"/>
    </row>
    <row r="7" spans="1:20" ht="12">
      <c r="A7" s="41"/>
      <c r="B7" s="87" t="s">
        <v>183</v>
      </c>
      <c r="C7" s="87"/>
      <c r="D7" s="88">
        <v>5100</v>
      </c>
      <c r="E7" s="89" t="s">
        <v>184</v>
      </c>
      <c r="F7" s="41"/>
      <c r="G7" s="41"/>
      <c r="H7" s="41"/>
      <c r="I7" s="41"/>
      <c r="J7" s="41"/>
      <c r="K7" s="25"/>
      <c r="L7" s="67" t="s">
        <v>183</v>
      </c>
      <c r="M7" s="67"/>
      <c r="N7" s="68">
        <v>5100</v>
      </c>
      <c r="O7" s="72" t="s">
        <v>217</v>
      </c>
      <c r="P7" s="42"/>
      <c r="Q7" s="42"/>
      <c r="R7" s="42"/>
      <c r="S7" s="42"/>
      <c r="T7" s="42"/>
    </row>
    <row r="8" spans="1:20" ht="12">
      <c r="A8" s="41"/>
      <c r="B8" s="90"/>
      <c r="C8" s="90"/>
      <c r="D8" s="90"/>
      <c r="E8" s="90"/>
      <c r="F8" s="41"/>
      <c r="G8" s="41"/>
      <c r="H8" s="91" t="s">
        <v>185</v>
      </c>
      <c r="I8" s="92">
        <v>365</v>
      </c>
      <c r="J8" s="2" t="s">
        <v>186</v>
      </c>
      <c r="K8" s="25"/>
      <c r="L8" s="43"/>
      <c r="M8" s="43"/>
      <c r="N8" s="43"/>
      <c r="O8" s="43"/>
      <c r="P8" s="42"/>
      <c r="Q8" s="42"/>
      <c r="R8" s="44" t="s">
        <v>185</v>
      </c>
      <c r="S8" s="45">
        <v>365</v>
      </c>
      <c r="T8" s="46" t="s">
        <v>186</v>
      </c>
    </row>
    <row r="9" spans="1:20" ht="12">
      <c r="A9" s="41"/>
      <c r="B9" s="90"/>
      <c r="C9" s="90"/>
      <c r="D9" s="90"/>
      <c r="E9" s="90"/>
      <c r="F9" s="90"/>
      <c r="G9" s="90"/>
      <c r="H9" s="90"/>
      <c r="I9" s="90"/>
      <c r="J9" s="90"/>
      <c r="K9" s="23"/>
      <c r="L9" s="43"/>
      <c r="M9" s="43"/>
      <c r="N9" s="43"/>
      <c r="O9" s="43"/>
      <c r="P9" s="43"/>
      <c r="Q9" s="43"/>
      <c r="R9" s="43"/>
      <c r="S9" s="43"/>
      <c r="T9" s="43"/>
    </row>
    <row r="10" spans="1:20" ht="12">
      <c r="A10" s="41"/>
      <c r="B10" s="90"/>
      <c r="C10" s="90"/>
      <c r="D10" s="93" t="s">
        <v>187</v>
      </c>
      <c r="E10" s="41"/>
      <c r="F10" s="41"/>
      <c r="G10" s="41"/>
      <c r="H10" s="41"/>
      <c r="I10" s="94" t="s">
        <v>188</v>
      </c>
      <c r="J10" s="41"/>
      <c r="K10" s="25"/>
      <c r="L10" s="43"/>
      <c r="M10" s="43"/>
      <c r="N10" s="57" t="s">
        <v>187</v>
      </c>
      <c r="O10" s="42"/>
      <c r="P10" s="42"/>
      <c r="Q10" s="42"/>
      <c r="R10" s="42"/>
      <c r="S10" s="58" t="s">
        <v>188</v>
      </c>
      <c r="T10" s="42"/>
    </row>
    <row r="11" spans="1:20" ht="12">
      <c r="A11" s="41"/>
      <c r="B11" s="91" t="s">
        <v>189</v>
      </c>
      <c r="C11" s="41"/>
      <c r="D11" s="62">
        <v>360</v>
      </c>
      <c r="E11" s="2" t="s">
        <v>186</v>
      </c>
      <c r="F11" s="90"/>
      <c r="G11" s="41"/>
      <c r="H11" s="91" t="s">
        <v>190</v>
      </c>
      <c r="I11" s="60">
        <v>10</v>
      </c>
      <c r="J11" s="2" t="s">
        <v>186</v>
      </c>
      <c r="K11" s="23"/>
      <c r="L11" s="44" t="s">
        <v>189</v>
      </c>
      <c r="M11" s="42"/>
      <c r="N11" s="62">
        <v>360</v>
      </c>
      <c r="O11" s="46" t="s">
        <v>186</v>
      </c>
      <c r="P11" s="43"/>
      <c r="Q11" s="42"/>
      <c r="R11" s="44" t="s">
        <v>190</v>
      </c>
      <c r="S11" s="60">
        <v>10</v>
      </c>
      <c r="T11" s="46" t="s">
        <v>186</v>
      </c>
    </row>
    <row r="12" spans="1:20">
      <c r="A12" s="41"/>
      <c r="B12" s="91" t="s">
        <v>191</v>
      </c>
      <c r="C12" s="41"/>
      <c r="D12" s="62">
        <v>60</v>
      </c>
      <c r="E12" s="2" t="s">
        <v>186</v>
      </c>
      <c r="F12" s="41"/>
      <c r="G12" s="41"/>
      <c r="H12" s="91" t="s">
        <v>192</v>
      </c>
      <c r="I12" s="60">
        <v>52</v>
      </c>
      <c r="J12" s="2" t="s">
        <v>186</v>
      </c>
      <c r="K12" s="25"/>
      <c r="L12" s="44" t="s">
        <v>191</v>
      </c>
      <c r="M12" s="42"/>
      <c r="N12" s="62">
        <v>60</v>
      </c>
      <c r="O12" s="46" t="s">
        <v>186</v>
      </c>
      <c r="P12" s="42"/>
      <c r="Q12" s="42"/>
      <c r="R12" s="44" t="s">
        <v>192</v>
      </c>
      <c r="S12" s="60">
        <v>52</v>
      </c>
      <c r="T12" s="46" t="s">
        <v>186</v>
      </c>
    </row>
    <row r="13" spans="1:20">
      <c r="A13" s="41"/>
      <c r="B13" s="91" t="s">
        <v>193</v>
      </c>
      <c r="C13" s="41"/>
      <c r="D13" s="62">
        <v>60</v>
      </c>
      <c r="E13" s="2" t="s">
        <v>186</v>
      </c>
      <c r="F13" s="41"/>
      <c r="G13" s="41"/>
      <c r="H13" s="91" t="s">
        <v>194</v>
      </c>
      <c r="I13" s="60">
        <v>53</v>
      </c>
      <c r="J13" s="2" t="s">
        <v>186</v>
      </c>
      <c r="K13" s="23"/>
      <c r="L13" s="44" t="s">
        <v>193</v>
      </c>
      <c r="M13" s="42"/>
      <c r="N13" s="62">
        <v>60</v>
      </c>
      <c r="O13" s="46" t="s">
        <v>186</v>
      </c>
      <c r="P13" s="42"/>
      <c r="Q13" s="42"/>
      <c r="R13" s="44" t="s">
        <v>194</v>
      </c>
      <c r="S13" s="60">
        <v>53</v>
      </c>
      <c r="T13" s="46" t="s">
        <v>186</v>
      </c>
    </row>
    <row r="14" spans="1:20">
      <c r="A14" s="41"/>
      <c r="B14" s="91" t="s">
        <v>195</v>
      </c>
      <c r="C14" s="41"/>
      <c r="D14" s="62">
        <v>30</v>
      </c>
      <c r="E14" s="2" t="s">
        <v>186</v>
      </c>
      <c r="F14" s="41"/>
      <c r="G14" s="41"/>
      <c r="H14" s="91" t="s">
        <v>196</v>
      </c>
      <c r="I14" s="95">
        <v>12</v>
      </c>
      <c r="J14" s="2" t="s">
        <v>186</v>
      </c>
      <c r="K14" s="23"/>
      <c r="L14" s="44" t="s">
        <v>195</v>
      </c>
      <c r="M14" s="42"/>
      <c r="N14" s="62">
        <v>30</v>
      </c>
      <c r="O14" s="46" t="s">
        <v>186</v>
      </c>
      <c r="P14" s="42"/>
      <c r="Q14" s="42"/>
      <c r="R14" s="44" t="s">
        <v>196</v>
      </c>
      <c r="S14" s="61">
        <v>12</v>
      </c>
      <c r="T14" s="46" t="s">
        <v>186</v>
      </c>
    </row>
    <row r="15" spans="1:20">
      <c r="A15" s="41"/>
      <c r="B15" s="91" t="s">
        <v>197</v>
      </c>
      <c r="C15" s="41"/>
      <c r="D15" s="62">
        <v>60</v>
      </c>
      <c r="E15" s="2" t="s">
        <v>186</v>
      </c>
      <c r="F15" s="41"/>
      <c r="G15" s="41"/>
      <c r="H15" s="41"/>
      <c r="I15" s="41"/>
      <c r="J15" s="41"/>
      <c r="K15" s="23"/>
      <c r="L15" s="44" t="s">
        <v>197</v>
      </c>
      <c r="M15" s="42"/>
      <c r="N15" s="62">
        <v>60</v>
      </c>
      <c r="O15" s="46" t="s">
        <v>186</v>
      </c>
      <c r="P15" s="42"/>
      <c r="Q15" s="42"/>
      <c r="R15" s="42"/>
      <c r="S15" s="42"/>
      <c r="T15" s="42"/>
    </row>
    <row r="16" spans="1:20">
      <c r="A16" s="41"/>
      <c r="B16" s="91" t="s">
        <v>198</v>
      </c>
      <c r="C16" s="96">
        <v>0.11</v>
      </c>
      <c r="D16" s="63">
        <v>40.15</v>
      </c>
      <c r="E16" s="2" t="s">
        <v>186</v>
      </c>
      <c r="F16" s="41"/>
      <c r="G16" s="41"/>
      <c r="H16" s="91" t="s">
        <v>199</v>
      </c>
      <c r="I16" s="59">
        <v>127</v>
      </c>
      <c r="J16" s="2" t="s">
        <v>186</v>
      </c>
      <c r="K16" s="23"/>
      <c r="L16" s="44" t="s">
        <v>198</v>
      </c>
      <c r="M16" s="74">
        <v>0.11</v>
      </c>
      <c r="N16" s="63">
        <v>40.15</v>
      </c>
      <c r="O16" s="46" t="s">
        <v>186</v>
      </c>
      <c r="P16" s="42"/>
      <c r="Q16" s="42"/>
      <c r="R16" s="44" t="s">
        <v>199</v>
      </c>
      <c r="S16" s="59">
        <v>127</v>
      </c>
      <c r="T16" s="46" t="s">
        <v>186</v>
      </c>
    </row>
    <row r="17" spans="1:20">
      <c r="A17" s="41"/>
      <c r="B17" s="91" t="s">
        <v>200</v>
      </c>
      <c r="C17" s="96">
        <v>0.02</v>
      </c>
      <c r="D17" s="63">
        <v>7.3</v>
      </c>
      <c r="E17" s="2" t="s">
        <v>186</v>
      </c>
      <c r="F17" s="41"/>
      <c r="G17" s="41"/>
      <c r="H17" s="41"/>
      <c r="I17" s="41"/>
      <c r="J17" s="41"/>
      <c r="K17" s="23"/>
      <c r="L17" s="44" t="s">
        <v>200</v>
      </c>
      <c r="M17" s="74">
        <v>0.02</v>
      </c>
      <c r="N17" s="63">
        <v>7.3</v>
      </c>
      <c r="O17" s="46" t="s">
        <v>186</v>
      </c>
      <c r="P17" s="42"/>
      <c r="Q17" s="42"/>
      <c r="R17" s="42"/>
      <c r="S17" s="42"/>
      <c r="T17" s="42"/>
    </row>
    <row r="18" spans="1:20">
      <c r="A18" s="41"/>
      <c r="B18" s="91" t="s">
        <v>201</v>
      </c>
      <c r="C18" s="96">
        <v>0.02</v>
      </c>
      <c r="D18" s="63">
        <v>7.3</v>
      </c>
      <c r="E18" s="2" t="s">
        <v>186</v>
      </c>
      <c r="F18" s="41"/>
      <c r="G18" s="41"/>
      <c r="H18" s="41"/>
      <c r="I18" s="41"/>
      <c r="J18" s="41"/>
      <c r="K18" s="23"/>
      <c r="L18" s="44" t="s">
        <v>201</v>
      </c>
      <c r="M18" s="74">
        <v>0.02</v>
      </c>
      <c r="N18" s="63">
        <v>7.3</v>
      </c>
      <c r="O18" s="46" t="s">
        <v>186</v>
      </c>
      <c r="P18" s="42"/>
      <c r="Q18" s="42"/>
      <c r="R18" s="42"/>
      <c r="S18" s="42"/>
      <c r="T18" s="42"/>
    </row>
    <row r="19" spans="1:20">
      <c r="A19" s="41"/>
      <c r="B19" s="91" t="s">
        <v>202</v>
      </c>
      <c r="C19" s="96">
        <v>0.02</v>
      </c>
      <c r="D19" s="63">
        <v>7.3</v>
      </c>
      <c r="E19" s="2" t="s">
        <v>186</v>
      </c>
      <c r="F19" s="41"/>
      <c r="G19" s="41"/>
      <c r="H19" s="41"/>
      <c r="I19" s="41"/>
      <c r="J19" s="41"/>
      <c r="K19" s="23"/>
      <c r="L19" s="44" t="s">
        <v>202</v>
      </c>
      <c r="M19" s="74">
        <v>0.02</v>
      </c>
      <c r="N19" s="63">
        <v>7.3</v>
      </c>
      <c r="O19" s="46" t="s">
        <v>186</v>
      </c>
      <c r="P19" s="42"/>
      <c r="Q19" s="42"/>
      <c r="R19" s="42"/>
      <c r="S19" s="42"/>
      <c r="T19" s="42"/>
    </row>
    <row r="20" spans="1:20">
      <c r="A20" s="41"/>
      <c r="B20" s="91" t="s">
        <v>203</v>
      </c>
      <c r="C20" s="96"/>
      <c r="D20" s="63">
        <v>8.1199999999999992</v>
      </c>
      <c r="E20" s="2" t="s">
        <v>204</v>
      </c>
      <c r="F20" s="41"/>
      <c r="G20" s="97">
        <v>77100</v>
      </c>
      <c r="H20" s="41"/>
      <c r="I20" s="41"/>
      <c r="J20" s="41"/>
      <c r="K20" s="23"/>
      <c r="L20" s="44" t="s">
        <v>203</v>
      </c>
      <c r="M20" s="74"/>
      <c r="N20" s="63">
        <v>22.15</v>
      </c>
      <c r="O20" s="46" t="s">
        <v>204</v>
      </c>
      <c r="P20" s="42"/>
      <c r="Q20" s="78">
        <v>77100</v>
      </c>
      <c r="R20" s="42"/>
      <c r="S20" s="42"/>
      <c r="T20" s="42"/>
    </row>
    <row r="21" spans="1:20">
      <c r="A21" s="41"/>
      <c r="B21" s="91" t="s">
        <v>205</v>
      </c>
      <c r="C21" s="96"/>
      <c r="D21" s="63">
        <v>360</v>
      </c>
      <c r="E21" s="2" t="s">
        <v>186</v>
      </c>
      <c r="F21" s="41"/>
      <c r="G21" s="41"/>
      <c r="H21" s="41"/>
      <c r="I21" s="41"/>
      <c r="J21" s="41"/>
      <c r="K21" s="26"/>
      <c r="L21" s="44" t="s">
        <v>218</v>
      </c>
      <c r="M21" s="74"/>
      <c r="N21" s="63">
        <v>360</v>
      </c>
      <c r="O21" s="46" t="s">
        <v>186</v>
      </c>
      <c r="P21" s="42"/>
      <c r="Q21" s="42"/>
      <c r="R21" s="42"/>
      <c r="S21" s="42"/>
      <c r="T21" s="42"/>
    </row>
    <row r="22" spans="1:20">
      <c r="A22" s="41"/>
      <c r="B22" s="91" t="s">
        <v>206</v>
      </c>
      <c r="C22" s="41"/>
      <c r="D22" s="76">
        <v>96.63</v>
      </c>
      <c r="E22" s="2" t="s">
        <v>207</v>
      </c>
      <c r="F22" s="41"/>
      <c r="G22" s="41"/>
      <c r="H22" s="41"/>
      <c r="I22" s="41"/>
      <c r="J22" s="41"/>
      <c r="K22" s="23"/>
      <c r="L22" s="44" t="s">
        <v>206</v>
      </c>
      <c r="M22" s="42"/>
      <c r="N22" s="76">
        <v>263.74</v>
      </c>
      <c r="O22" s="46" t="s">
        <v>207</v>
      </c>
      <c r="P22" s="42"/>
      <c r="Q22" s="42"/>
      <c r="R22" s="42"/>
      <c r="S22" s="42"/>
      <c r="T22" s="42"/>
    </row>
    <row r="23" spans="1:20">
      <c r="A23" s="41"/>
      <c r="B23" s="41"/>
      <c r="C23" s="41"/>
      <c r="D23" s="98"/>
      <c r="E23" s="41"/>
      <c r="F23" s="41"/>
      <c r="G23" s="41"/>
      <c r="H23" s="41"/>
      <c r="I23" s="41"/>
      <c r="J23" s="41"/>
      <c r="K23" s="23"/>
      <c r="L23" s="42"/>
      <c r="M23" s="42"/>
      <c r="N23" s="53"/>
      <c r="O23" s="42"/>
      <c r="P23" s="42"/>
      <c r="Q23" s="42"/>
      <c r="R23" s="42"/>
      <c r="S23" s="42"/>
      <c r="T23" s="42"/>
    </row>
    <row r="24" spans="1:20">
      <c r="A24" s="41"/>
      <c r="B24" s="91" t="s">
        <v>208</v>
      </c>
      <c r="C24" s="91"/>
      <c r="D24" s="76">
        <v>640.16999999999996</v>
      </c>
      <c r="E24" s="2" t="s">
        <v>186</v>
      </c>
      <c r="F24" s="41"/>
      <c r="G24" s="41"/>
      <c r="H24" s="91" t="s">
        <v>209</v>
      </c>
      <c r="I24" s="56">
        <v>238</v>
      </c>
      <c r="J24" s="2" t="s">
        <v>186</v>
      </c>
      <c r="K24" s="23"/>
      <c r="L24" s="44" t="s">
        <v>208</v>
      </c>
      <c r="M24" s="44"/>
      <c r="N24" s="47">
        <v>654.20000000000005</v>
      </c>
      <c r="O24" s="46" t="s">
        <v>186</v>
      </c>
      <c r="P24" s="42"/>
      <c r="Q24" s="42"/>
      <c r="R24" s="44" t="s">
        <v>209</v>
      </c>
      <c r="S24" s="56">
        <v>238</v>
      </c>
      <c r="T24" s="46" t="s">
        <v>186</v>
      </c>
    </row>
    <row r="25" spans="1:20">
      <c r="A25" s="41"/>
      <c r="B25" s="91" t="s">
        <v>210</v>
      </c>
      <c r="C25" s="91"/>
      <c r="D25" s="76">
        <v>736.8</v>
      </c>
      <c r="E25" s="2" t="s">
        <v>186</v>
      </c>
      <c r="F25" s="41"/>
      <c r="G25" s="41"/>
      <c r="H25" s="99" t="s">
        <v>211</v>
      </c>
      <c r="I25" s="100"/>
      <c r="J25" s="2"/>
      <c r="K25" s="23"/>
      <c r="L25" s="44" t="s">
        <v>210</v>
      </c>
      <c r="M25" s="44"/>
      <c r="N25" s="47">
        <v>917.94</v>
      </c>
      <c r="O25" s="46" t="s">
        <v>186</v>
      </c>
      <c r="P25" s="42"/>
      <c r="Q25" s="42"/>
      <c r="R25" s="75" t="s">
        <v>211</v>
      </c>
      <c r="S25" s="51"/>
      <c r="T25" s="46"/>
    </row>
    <row r="26" spans="1:20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23"/>
      <c r="L26" s="42"/>
      <c r="M26" s="42"/>
      <c r="N26" s="42"/>
      <c r="O26" s="42"/>
      <c r="P26" s="42"/>
      <c r="Q26" s="42"/>
      <c r="R26" s="42"/>
      <c r="S26" s="42"/>
      <c r="T26" s="42"/>
    </row>
    <row r="27" spans="1:20">
      <c r="A27" s="41"/>
      <c r="B27" s="81"/>
      <c r="C27" s="81"/>
      <c r="D27" s="81"/>
      <c r="E27" s="81"/>
      <c r="F27" s="81"/>
      <c r="G27" s="81"/>
      <c r="H27" s="81"/>
      <c r="I27" s="81"/>
      <c r="J27" s="81"/>
      <c r="K27" s="23"/>
      <c r="L27" s="48"/>
      <c r="M27" s="48"/>
      <c r="N27" s="48"/>
      <c r="O27" s="48"/>
      <c r="P27" s="48"/>
      <c r="Q27" s="48"/>
      <c r="R27" s="48"/>
      <c r="S27" s="48"/>
      <c r="T27" s="48"/>
    </row>
    <row r="28" spans="1:20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23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12.75">
      <c r="A29" s="41"/>
      <c r="B29" s="101" t="s">
        <v>212</v>
      </c>
      <c r="C29" s="101"/>
      <c r="D29" s="102">
        <v>1.6898</v>
      </c>
      <c r="E29" s="41"/>
      <c r="F29" s="41"/>
      <c r="G29" s="103"/>
      <c r="H29" s="104" t="s">
        <v>213</v>
      </c>
      <c r="I29" s="80">
        <v>2.0958000000000001</v>
      </c>
      <c r="J29" s="41"/>
      <c r="K29" s="23"/>
      <c r="L29" s="49" t="s">
        <v>212</v>
      </c>
      <c r="M29" s="49"/>
      <c r="N29" s="79">
        <v>1.7486999999999999</v>
      </c>
      <c r="O29" s="42"/>
      <c r="P29" s="42"/>
      <c r="Q29" s="42"/>
      <c r="R29" s="55" t="s">
        <v>213</v>
      </c>
      <c r="S29" s="80">
        <v>2.8569</v>
      </c>
      <c r="T29" s="42"/>
    </row>
    <row r="30" spans="1:2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23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2.75">
      <c r="A31" s="41"/>
      <c r="B31" s="105"/>
      <c r="C31" s="105"/>
      <c r="D31" s="81"/>
      <c r="E31" s="81"/>
      <c r="F31" s="81"/>
      <c r="G31" s="81"/>
      <c r="H31" s="81"/>
      <c r="I31" s="81"/>
      <c r="J31" s="81"/>
      <c r="K31" s="23"/>
      <c r="L31" s="50"/>
      <c r="M31" s="251"/>
      <c r="N31" s="252"/>
      <c r="O31" s="252"/>
      <c r="P31" s="252"/>
      <c r="Q31" s="252"/>
      <c r="R31" s="252"/>
      <c r="S31" s="252"/>
      <c r="T31" s="252"/>
    </row>
    <row r="32" spans="1:20">
      <c r="A32" s="23"/>
      <c r="B32" s="23"/>
      <c r="C32" s="23"/>
      <c r="D32" s="28"/>
      <c r="E32" s="27"/>
      <c r="F32" s="27"/>
      <c r="G32" s="22"/>
      <c r="H32" s="22"/>
      <c r="I32" s="22"/>
      <c r="J32" s="23"/>
      <c r="K32" s="23"/>
      <c r="L32" s="23"/>
    </row>
    <row r="33" spans="1:20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20">
      <c r="A34" s="23"/>
      <c r="B34" s="48"/>
      <c r="C34" s="48"/>
      <c r="D34" s="48"/>
      <c r="E34" s="48"/>
      <c r="F34" s="48"/>
      <c r="G34" s="48"/>
      <c r="H34" s="48"/>
      <c r="I34" s="48"/>
      <c r="J34" s="48"/>
      <c r="K34" s="23"/>
      <c r="L34" s="48"/>
      <c r="M34" s="48"/>
      <c r="N34" s="48"/>
      <c r="O34" s="48"/>
      <c r="P34" s="48"/>
      <c r="Q34" s="48"/>
      <c r="R34" s="48"/>
      <c r="S34" s="48"/>
      <c r="T34" s="48"/>
    </row>
    <row r="35" spans="1:20">
      <c r="A35" s="23"/>
      <c r="B35" s="42"/>
      <c r="C35" s="42"/>
      <c r="D35" s="42"/>
      <c r="E35" s="42"/>
      <c r="F35" s="42"/>
      <c r="G35" s="42"/>
      <c r="H35" s="42"/>
      <c r="I35" s="42"/>
      <c r="J35" s="42"/>
      <c r="K35" s="23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2.75">
      <c r="A36" s="23"/>
      <c r="B36" s="42"/>
      <c r="C36" s="42"/>
      <c r="D36" s="42"/>
      <c r="E36" s="64" t="s">
        <v>214</v>
      </c>
      <c r="F36" s="42"/>
      <c r="G36" s="42"/>
      <c r="H36" s="42"/>
      <c r="I36" s="42"/>
      <c r="J36" s="42"/>
      <c r="K36" s="23"/>
      <c r="L36" s="42"/>
      <c r="M36" s="42"/>
      <c r="N36" s="42"/>
      <c r="O36" s="64" t="s">
        <v>221</v>
      </c>
      <c r="P36" s="42"/>
      <c r="Q36" s="42"/>
      <c r="R36" s="42"/>
      <c r="S36" s="42"/>
      <c r="T36" s="42"/>
    </row>
    <row r="37" spans="1:20" ht="12">
      <c r="B37" s="42"/>
      <c r="C37" s="42"/>
      <c r="D37" s="42"/>
      <c r="E37" s="54" t="s">
        <v>215</v>
      </c>
      <c r="F37" s="42"/>
      <c r="G37" s="42"/>
      <c r="H37" s="42"/>
      <c r="I37" s="42"/>
      <c r="J37" s="42"/>
      <c r="K37" s="23"/>
      <c r="L37" s="42"/>
      <c r="M37" s="42"/>
      <c r="N37" s="42"/>
      <c r="O37" s="52"/>
      <c r="P37" s="42"/>
      <c r="Q37" s="42"/>
      <c r="R37" s="42"/>
      <c r="S37" s="42"/>
      <c r="T37" s="42"/>
    </row>
    <row r="38" spans="1:20">
      <c r="B38" s="73" t="s">
        <v>216</v>
      </c>
      <c r="C38" s="73"/>
      <c r="D38" s="69">
        <v>263250</v>
      </c>
      <c r="E38" s="77" t="s">
        <v>180</v>
      </c>
      <c r="F38" s="42"/>
      <c r="G38" s="42"/>
      <c r="H38" s="42"/>
      <c r="I38" s="42"/>
      <c r="J38" s="42"/>
      <c r="L38" s="65" t="s">
        <v>216</v>
      </c>
      <c r="M38" s="65"/>
      <c r="N38" s="66">
        <v>128823.16</v>
      </c>
      <c r="O38" s="70" t="s">
        <v>180</v>
      </c>
      <c r="P38" s="121"/>
      <c r="Q38" s="121"/>
      <c r="R38" s="121"/>
      <c r="S38" s="121"/>
      <c r="T38" s="42"/>
    </row>
    <row r="39" spans="1:20">
      <c r="B39" s="73" t="s">
        <v>181</v>
      </c>
      <c r="C39" s="73"/>
      <c r="D39" s="66">
        <v>8775</v>
      </c>
      <c r="E39" s="71" t="s">
        <v>182</v>
      </c>
      <c r="F39" s="42"/>
      <c r="G39" s="42"/>
      <c r="H39" s="42"/>
      <c r="I39" s="42"/>
      <c r="J39" s="42"/>
      <c r="L39" s="65" t="s">
        <v>181</v>
      </c>
      <c r="M39" s="65"/>
      <c r="N39" s="66">
        <v>4294.1099999999997</v>
      </c>
      <c r="O39" s="71" t="s">
        <v>182</v>
      </c>
      <c r="P39" s="121"/>
      <c r="Q39" s="121"/>
      <c r="R39" s="121"/>
      <c r="S39" s="121"/>
      <c r="T39" s="42"/>
    </row>
    <row r="40" spans="1:20">
      <c r="B40" s="67" t="s">
        <v>183</v>
      </c>
      <c r="C40" s="67"/>
      <c r="D40" s="68">
        <v>5100</v>
      </c>
      <c r="E40" s="72" t="s">
        <v>217</v>
      </c>
      <c r="F40" s="42"/>
      <c r="G40" s="42"/>
      <c r="H40" s="42"/>
      <c r="I40" s="42"/>
      <c r="J40" s="42"/>
      <c r="L40" s="67" t="s">
        <v>183</v>
      </c>
      <c r="M40" s="67"/>
      <c r="N40" s="68">
        <v>5100</v>
      </c>
      <c r="O40" s="72" t="s">
        <v>217</v>
      </c>
      <c r="P40" s="121"/>
      <c r="Q40" s="121"/>
      <c r="R40" s="121"/>
      <c r="S40" s="121"/>
      <c r="T40" s="42"/>
    </row>
    <row r="41" spans="1:20" ht="12">
      <c r="B41" s="43"/>
      <c r="C41" s="43"/>
      <c r="D41" s="43"/>
      <c r="E41" s="43"/>
      <c r="F41" s="42"/>
      <c r="G41" s="42"/>
      <c r="H41" s="44" t="s">
        <v>185</v>
      </c>
      <c r="I41" s="45">
        <v>365</v>
      </c>
      <c r="J41" s="46" t="s">
        <v>186</v>
      </c>
      <c r="L41" s="43"/>
      <c r="M41" s="43"/>
      <c r="N41" s="43"/>
      <c r="O41" s="43"/>
      <c r="P41" s="121"/>
      <c r="Q41" s="121"/>
      <c r="R41" s="168" t="s">
        <v>185</v>
      </c>
      <c r="S41" s="45">
        <v>365</v>
      </c>
      <c r="T41" s="46" t="s">
        <v>186</v>
      </c>
    </row>
    <row r="42" spans="1:20" ht="12">
      <c r="B42" s="43"/>
      <c r="C42" s="43"/>
      <c r="D42" s="43"/>
      <c r="E42" s="43"/>
      <c r="F42" s="43"/>
      <c r="G42" s="43"/>
      <c r="H42" s="43"/>
      <c r="I42" s="43"/>
      <c r="J42" s="43"/>
      <c r="L42" s="43"/>
      <c r="M42" s="43"/>
      <c r="N42" s="43"/>
      <c r="O42" s="43"/>
      <c r="P42" s="43"/>
      <c r="Q42" s="43"/>
      <c r="R42" s="43"/>
      <c r="S42" s="43"/>
      <c r="T42" s="43"/>
    </row>
    <row r="43" spans="1:20" ht="12">
      <c r="B43" s="43"/>
      <c r="C43" s="43"/>
      <c r="D43" s="232" t="s">
        <v>187</v>
      </c>
      <c r="E43" s="42"/>
      <c r="F43" s="42"/>
      <c r="G43" s="42"/>
      <c r="H43" s="42"/>
      <c r="I43" s="58" t="s">
        <v>188</v>
      </c>
      <c r="J43" s="42"/>
      <c r="L43" s="43"/>
      <c r="M43" s="43"/>
      <c r="N43" s="232" t="s">
        <v>187</v>
      </c>
      <c r="O43" s="121"/>
      <c r="P43" s="121"/>
      <c r="Q43" s="121"/>
      <c r="R43" s="121"/>
      <c r="S43" s="58" t="s">
        <v>188</v>
      </c>
      <c r="T43" s="42"/>
    </row>
    <row r="44" spans="1:20" ht="12">
      <c r="B44" s="44" t="s">
        <v>189</v>
      </c>
      <c r="C44" s="42"/>
      <c r="D44" s="62">
        <v>360</v>
      </c>
      <c r="E44" s="46" t="s">
        <v>186</v>
      </c>
      <c r="F44" s="43"/>
      <c r="G44" s="42"/>
      <c r="H44" s="44" t="s">
        <v>190</v>
      </c>
      <c r="I44" s="60">
        <v>10</v>
      </c>
      <c r="J44" s="46" t="s">
        <v>186</v>
      </c>
      <c r="L44" s="44" t="s">
        <v>189</v>
      </c>
      <c r="M44" s="42"/>
      <c r="N44" s="62">
        <v>360</v>
      </c>
      <c r="O44" s="125" t="s">
        <v>186</v>
      </c>
      <c r="P44" s="43"/>
      <c r="Q44" s="121"/>
      <c r="R44" s="168" t="s">
        <v>190</v>
      </c>
      <c r="S44" s="60">
        <v>10</v>
      </c>
      <c r="T44" s="46" t="s">
        <v>186</v>
      </c>
    </row>
    <row r="45" spans="1:20">
      <c r="B45" s="44" t="s">
        <v>191</v>
      </c>
      <c r="C45" s="42"/>
      <c r="D45" s="62">
        <v>60</v>
      </c>
      <c r="E45" s="46" t="s">
        <v>186</v>
      </c>
      <c r="F45" s="42"/>
      <c r="G45" s="42"/>
      <c r="H45" s="44" t="s">
        <v>192</v>
      </c>
      <c r="I45" s="60">
        <v>52</v>
      </c>
      <c r="J45" s="46" t="s">
        <v>186</v>
      </c>
      <c r="L45" s="44" t="s">
        <v>191</v>
      </c>
      <c r="M45" s="42"/>
      <c r="N45" s="62">
        <v>60</v>
      </c>
      <c r="O45" s="125" t="s">
        <v>186</v>
      </c>
      <c r="P45" s="121"/>
      <c r="Q45" s="121"/>
      <c r="R45" s="168" t="s">
        <v>192</v>
      </c>
      <c r="S45" s="60">
        <v>52</v>
      </c>
      <c r="T45" s="46" t="s">
        <v>186</v>
      </c>
    </row>
    <row r="46" spans="1:20">
      <c r="B46" s="44" t="s">
        <v>193</v>
      </c>
      <c r="C46" s="42"/>
      <c r="D46" s="62">
        <v>60</v>
      </c>
      <c r="E46" s="46" t="s">
        <v>186</v>
      </c>
      <c r="F46" s="42"/>
      <c r="G46" s="42"/>
      <c r="H46" s="44" t="s">
        <v>194</v>
      </c>
      <c r="I46" s="60">
        <v>53</v>
      </c>
      <c r="J46" s="46" t="s">
        <v>186</v>
      </c>
      <c r="L46" s="44" t="s">
        <v>193</v>
      </c>
      <c r="M46" s="42"/>
      <c r="N46" s="62">
        <v>60</v>
      </c>
      <c r="O46" s="125" t="s">
        <v>186</v>
      </c>
      <c r="P46" s="121"/>
      <c r="Q46" s="121"/>
      <c r="R46" s="168" t="s">
        <v>194</v>
      </c>
      <c r="S46" s="60">
        <v>53</v>
      </c>
      <c r="T46" s="46" t="s">
        <v>186</v>
      </c>
    </row>
    <row r="47" spans="1:20">
      <c r="B47" s="44" t="s">
        <v>195</v>
      </c>
      <c r="C47" s="42"/>
      <c r="D47" s="62">
        <v>30</v>
      </c>
      <c r="E47" s="46" t="s">
        <v>186</v>
      </c>
      <c r="F47" s="42"/>
      <c r="G47" s="42"/>
      <c r="H47" s="44" t="s">
        <v>196</v>
      </c>
      <c r="I47" s="61">
        <v>12</v>
      </c>
      <c r="J47" s="46" t="s">
        <v>186</v>
      </c>
      <c r="L47" s="44" t="s">
        <v>195</v>
      </c>
      <c r="M47" s="42"/>
      <c r="N47" s="62">
        <v>30</v>
      </c>
      <c r="O47" s="125" t="s">
        <v>186</v>
      </c>
      <c r="P47" s="121"/>
      <c r="Q47" s="121"/>
      <c r="R47" s="168" t="s">
        <v>196</v>
      </c>
      <c r="S47" s="61">
        <v>12</v>
      </c>
      <c r="T47" s="46" t="s">
        <v>186</v>
      </c>
    </row>
    <row r="48" spans="1:20">
      <c r="B48" s="44" t="s">
        <v>197</v>
      </c>
      <c r="C48" s="42"/>
      <c r="D48" s="62">
        <v>60</v>
      </c>
      <c r="E48" s="46" t="s">
        <v>186</v>
      </c>
      <c r="F48" s="42"/>
      <c r="G48" s="42"/>
      <c r="H48" s="42"/>
      <c r="I48" s="42"/>
      <c r="J48" s="42"/>
      <c r="L48" s="44" t="s">
        <v>197</v>
      </c>
      <c r="M48" s="42"/>
      <c r="N48" s="62">
        <v>60</v>
      </c>
      <c r="O48" s="125" t="s">
        <v>186</v>
      </c>
      <c r="P48" s="121"/>
      <c r="Q48" s="121"/>
      <c r="R48" s="121"/>
      <c r="S48" s="121"/>
      <c r="T48" s="42"/>
    </row>
    <row r="49" spans="2:20">
      <c r="B49" s="44" t="s">
        <v>198</v>
      </c>
      <c r="C49" s="74">
        <v>0.11</v>
      </c>
      <c r="D49" s="63">
        <v>40.15</v>
      </c>
      <c r="E49" s="46" t="s">
        <v>186</v>
      </c>
      <c r="F49" s="42"/>
      <c r="G49" s="42"/>
      <c r="H49" s="44" t="s">
        <v>199</v>
      </c>
      <c r="I49" s="59">
        <v>127</v>
      </c>
      <c r="J49" s="46" t="s">
        <v>186</v>
      </c>
      <c r="L49" s="44" t="s">
        <v>198</v>
      </c>
      <c r="M49" s="74">
        <v>0.11</v>
      </c>
      <c r="N49" s="63">
        <v>40.15</v>
      </c>
      <c r="O49" s="125" t="s">
        <v>186</v>
      </c>
      <c r="P49" s="121"/>
      <c r="Q49" s="121"/>
      <c r="R49" s="168" t="s">
        <v>199</v>
      </c>
      <c r="S49" s="59">
        <v>127</v>
      </c>
      <c r="T49" s="46" t="s">
        <v>186</v>
      </c>
    </row>
    <row r="50" spans="2:20">
      <c r="B50" s="44" t="s">
        <v>200</v>
      </c>
      <c r="C50" s="74">
        <v>0.02</v>
      </c>
      <c r="D50" s="63">
        <v>7.3</v>
      </c>
      <c r="E50" s="46" t="s">
        <v>186</v>
      </c>
      <c r="F50" s="42"/>
      <c r="G50" s="42"/>
      <c r="H50" s="42"/>
      <c r="I50" s="42"/>
      <c r="J50" s="42"/>
      <c r="L50" s="44" t="s">
        <v>200</v>
      </c>
      <c r="M50" s="74">
        <v>0.02</v>
      </c>
      <c r="N50" s="63">
        <v>7.3</v>
      </c>
      <c r="O50" s="125" t="s">
        <v>186</v>
      </c>
      <c r="P50" s="121"/>
      <c r="Q50" s="121"/>
      <c r="R50" s="121"/>
      <c r="S50" s="121"/>
      <c r="T50" s="42"/>
    </row>
    <row r="51" spans="2:20">
      <c r="B51" s="44" t="s">
        <v>201</v>
      </c>
      <c r="C51" s="74">
        <v>0.02</v>
      </c>
      <c r="D51" s="63">
        <v>7.3</v>
      </c>
      <c r="E51" s="46" t="s">
        <v>186</v>
      </c>
      <c r="F51" s="42"/>
      <c r="G51" s="42"/>
      <c r="H51" s="42"/>
      <c r="I51" s="42"/>
      <c r="J51" s="42"/>
      <c r="L51" s="44" t="s">
        <v>201</v>
      </c>
      <c r="M51" s="74">
        <v>0.02</v>
      </c>
      <c r="N51" s="63">
        <v>7.3</v>
      </c>
      <c r="O51" s="125" t="s">
        <v>186</v>
      </c>
      <c r="P51" s="121"/>
      <c r="Q51" s="121"/>
      <c r="R51" s="121"/>
      <c r="S51" s="121"/>
      <c r="T51" s="42"/>
    </row>
    <row r="52" spans="2:20">
      <c r="B52" s="44" t="s">
        <v>202</v>
      </c>
      <c r="C52" s="74">
        <v>0.02</v>
      </c>
      <c r="D52" s="63">
        <v>7.3</v>
      </c>
      <c r="E52" s="46" t="s">
        <v>186</v>
      </c>
      <c r="F52" s="42"/>
      <c r="G52" s="42"/>
      <c r="H52" s="42"/>
      <c r="I52" s="42"/>
      <c r="J52" s="42"/>
      <c r="L52" s="44" t="s">
        <v>202</v>
      </c>
      <c r="M52" s="74">
        <v>0.02</v>
      </c>
      <c r="N52" s="63">
        <v>7.3</v>
      </c>
      <c r="O52" s="125" t="s">
        <v>186</v>
      </c>
      <c r="P52" s="121"/>
      <c r="Q52" s="121"/>
      <c r="R52" s="121"/>
      <c r="S52" s="121"/>
      <c r="T52" s="42"/>
    </row>
    <row r="53" spans="2:20">
      <c r="B53" s="44" t="s">
        <v>203</v>
      </c>
      <c r="C53" s="74"/>
      <c r="D53" s="63">
        <v>17.57</v>
      </c>
      <c r="E53" s="46" t="s">
        <v>204</v>
      </c>
      <c r="F53" s="42"/>
      <c r="G53" s="78">
        <v>77100</v>
      </c>
      <c r="H53" s="42"/>
      <c r="I53" s="42"/>
      <c r="J53" s="42"/>
      <c r="L53" s="44" t="s">
        <v>203</v>
      </c>
      <c r="M53" s="74"/>
      <c r="N53" s="63">
        <v>35.909999999999997</v>
      </c>
      <c r="O53" s="125" t="s">
        <v>204</v>
      </c>
      <c r="P53" s="121"/>
      <c r="Q53" s="78">
        <v>77100</v>
      </c>
      <c r="R53" s="121"/>
      <c r="S53" s="121"/>
      <c r="T53" s="42"/>
    </row>
    <row r="54" spans="2:20">
      <c r="B54" s="44" t="s">
        <v>218</v>
      </c>
      <c r="C54" s="74"/>
      <c r="D54" s="63">
        <v>360</v>
      </c>
      <c r="E54" s="46" t="s">
        <v>186</v>
      </c>
      <c r="F54" s="42"/>
      <c r="G54" s="42"/>
      <c r="H54" s="42"/>
      <c r="I54" s="42"/>
      <c r="J54" s="42"/>
      <c r="L54" s="44" t="s">
        <v>218</v>
      </c>
      <c r="M54" s="74"/>
      <c r="N54" s="63">
        <v>360</v>
      </c>
      <c r="O54" s="125" t="s">
        <v>186</v>
      </c>
      <c r="P54" s="121"/>
      <c r="Q54" s="121"/>
      <c r="R54" s="121"/>
      <c r="S54" s="121"/>
      <c r="T54" s="42"/>
    </row>
    <row r="55" spans="2:20">
      <c r="B55" s="44" t="s">
        <v>206</v>
      </c>
      <c r="C55" s="42"/>
      <c r="D55" s="76">
        <v>209.23</v>
      </c>
      <c r="E55" s="46" t="s">
        <v>207</v>
      </c>
      <c r="F55" s="42"/>
      <c r="G55" s="42"/>
      <c r="H55" s="42"/>
      <c r="I55" s="42"/>
      <c r="J55" s="42"/>
      <c r="L55" s="44" t="s">
        <v>206</v>
      </c>
      <c r="M55" s="42"/>
      <c r="N55" s="76">
        <v>427.56</v>
      </c>
      <c r="O55" s="125" t="s">
        <v>207</v>
      </c>
      <c r="P55" s="121"/>
      <c r="Q55" s="121"/>
      <c r="R55" s="121"/>
      <c r="S55" s="121"/>
      <c r="T55" s="42"/>
    </row>
    <row r="56" spans="2:20">
      <c r="B56" s="42"/>
      <c r="C56" s="42"/>
      <c r="D56" s="148"/>
      <c r="E56" s="42"/>
      <c r="F56" s="42"/>
      <c r="G56" s="42"/>
      <c r="H56" s="42"/>
      <c r="I56" s="42"/>
      <c r="J56" s="42"/>
      <c r="L56" s="42"/>
      <c r="M56" s="42"/>
      <c r="N56" s="148"/>
      <c r="O56" s="121"/>
      <c r="P56" s="121"/>
      <c r="Q56" s="121"/>
      <c r="R56" s="121"/>
      <c r="S56" s="121"/>
      <c r="T56" s="42"/>
    </row>
    <row r="57" spans="2:20">
      <c r="B57" s="44" t="s">
        <v>208</v>
      </c>
      <c r="C57" s="44"/>
      <c r="D57" s="47">
        <v>649.62</v>
      </c>
      <c r="E57" s="46" t="s">
        <v>186</v>
      </c>
      <c r="F57" s="42"/>
      <c r="G57" s="42"/>
      <c r="H57" s="44" t="s">
        <v>209</v>
      </c>
      <c r="I57" s="56">
        <v>238</v>
      </c>
      <c r="J57" s="46" t="s">
        <v>186</v>
      </c>
      <c r="L57" s="44" t="s">
        <v>208</v>
      </c>
      <c r="M57" s="44"/>
      <c r="N57" s="47">
        <v>667.96</v>
      </c>
      <c r="O57" s="125" t="s">
        <v>186</v>
      </c>
      <c r="P57" s="121"/>
      <c r="Q57" s="121"/>
      <c r="R57" s="168" t="s">
        <v>209</v>
      </c>
      <c r="S57" s="56">
        <v>238</v>
      </c>
      <c r="T57" s="46" t="s">
        <v>186</v>
      </c>
    </row>
    <row r="58" spans="2:20">
      <c r="B58" s="44" t="s">
        <v>210</v>
      </c>
      <c r="C58" s="44"/>
      <c r="D58" s="47">
        <v>858.85</v>
      </c>
      <c r="E58" s="46" t="s">
        <v>186</v>
      </c>
      <c r="F58" s="42"/>
      <c r="G58" s="42"/>
      <c r="H58" s="75" t="s">
        <v>211</v>
      </c>
      <c r="I58" s="51"/>
      <c r="J58" s="46"/>
      <c r="L58" s="44" t="s">
        <v>210</v>
      </c>
      <c r="M58" s="44"/>
      <c r="N58" s="47">
        <v>1095.52</v>
      </c>
      <c r="O58" s="125" t="s">
        <v>186</v>
      </c>
      <c r="P58" s="121"/>
      <c r="Q58" s="121"/>
      <c r="R58" s="75" t="s">
        <v>211</v>
      </c>
      <c r="S58" s="51"/>
      <c r="T58" s="46"/>
    </row>
    <row r="59" spans="2:20">
      <c r="B59" s="42"/>
      <c r="C59" s="42"/>
      <c r="D59" s="121"/>
      <c r="E59" s="42"/>
      <c r="F59" s="42"/>
      <c r="G59" s="42"/>
      <c r="H59" s="42"/>
      <c r="I59" s="42"/>
      <c r="J59" s="42"/>
      <c r="L59" s="42"/>
      <c r="M59" s="42"/>
      <c r="N59" s="121"/>
      <c r="O59" s="121"/>
      <c r="P59" s="121"/>
      <c r="Q59" s="121"/>
      <c r="R59" s="121"/>
      <c r="S59" s="121"/>
      <c r="T59" s="42"/>
    </row>
    <row r="60" spans="2:20">
      <c r="B60" s="48"/>
      <c r="C60" s="48"/>
      <c r="D60" s="48"/>
      <c r="E60" s="48"/>
      <c r="F60" s="48"/>
      <c r="G60" s="48"/>
      <c r="H60" s="48"/>
      <c r="I60" s="48"/>
      <c r="J60" s="48"/>
      <c r="L60" s="48"/>
      <c r="M60" s="48"/>
      <c r="N60" s="48"/>
      <c r="O60" s="48"/>
      <c r="P60" s="48"/>
      <c r="Q60" s="48"/>
      <c r="R60" s="48"/>
      <c r="S60" s="48"/>
      <c r="T60" s="48"/>
    </row>
    <row r="61" spans="2:20">
      <c r="B61" s="42"/>
      <c r="C61" s="42"/>
      <c r="D61" s="121"/>
      <c r="E61" s="42"/>
      <c r="F61" s="42"/>
      <c r="G61" s="42"/>
      <c r="H61" s="42"/>
      <c r="I61" s="42"/>
      <c r="J61" s="42"/>
      <c r="L61" s="42"/>
      <c r="M61" s="42"/>
      <c r="N61" s="121"/>
      <c r="O61" s="121"/>
      <c r="P61" s="121"/>
      <c r="Q61" s="121"/>
      <c r="R61" s="121"/>
      <c r="S61" s="121"/>
      <c r="T61" s="42"/>
    </row>
    <row r="62" spans="2:20" ht="12.75">
      <c r="B62" s="49" t="s">
        <v>212</v>
      </c>
      <c r="C62" s="49"/>
      <c r="D62" s="79">
        <v>1.7295</v>
      </c>
      <c r="E62" s="42"/>
      <c r="F62" s="42"/>
      <c r="G62" s="42"/>
      <c r="H62" s="55" t="s">
        <v>213</v>
      </c>
      <c r="I62" s="80">
        <v>2.6086</v>
      </c>
      <c r="J62" s="42"/>
      <c r="L62" s="49" t="s">
        <v>212</v>
      </c>
      <c r="M62" s="49"/>
      <c r="N62" s="79">
        <v>1.8066</v>
      </c>
      <c r="O62" s="121"/>
      <c r="P62" s="121"/>
      <c r="Q62" s="121"/>
      <c r="R62" s="55" t="s">
        <v>213</v>
      </c>
      <c r="S62" s="80">
        <v>3.6030000000000002</v>
      </c>
      <c r="T62" s="42"/>
    </row>
    <row r="63" spans="2:20">
      <c r="B63" s="42"/>
      <c r="C63" s="42"/>
      <c r="D63" s="42"/>
      <c r="E63" s="42"/>
      <c r="F63" s="42"/>
      <c r="G63" s="42"/>
      <c r="H63" s="42"/>
      <c r="I63" s="42"/>
      <c r="J63" s="42"/>
      <c r="L63" s="42"/>
      <c r="M63" s="42"/>
      <c r="N63" s="121"/>
      <c r="O63" s="121"/>
      <c r="P63" s="121"/>
      <c r="Q63" s="121"/>
      <c r="R63" s="121"/>
      <c r="S63" s="121"/>
      <c r="T63" s="42"/>
    </row>
    <row r="64" spans="2:20" ht="12.75">
      <c r="B64" s="50"/>
      <c r="C64" s="50"/>
      <c r="D64" s="48"/>
      <c r="E64" s="48"/>
      <c r="F64" s="48"/>
      <c r="G64" s="48"/>
      <c r="H64" s="48"/>
      <c r="I64" s="48"/>
      <c r="J64" s="48"/>
      <c r="L64" s="50"/>
      <c r="M64" s="50"/>
      <c r="N64" s="48"/>
      <c r="O64" s="48"/>
      <c r="P64" s="48"/>
      <c r="Q64" s="48"/>
      <c r="R64" s="48"/>
      <c r="S64" s="48"/>
      <c r="T64" s="48"/>
    </row>
    <row r="67" spans="2:10">
      <c r="B67" s="48"/>
      <c r="C67" s="48"/>
      <c r="D67" s="48"/>
      <c r="E67" s="48"/>
      <c r="F67" s="48"/>
      <c r="G67" s="48"/>
      <c r="H67" s="48"/>
      <c r="I67" s="48"/>
      <c r="J67" s="48"/>
    </row>
    <row r="68" spans="2:10">
      <c r="B68" s="42"/>
      <c r="C68" s="42"/>
      <c r="D68" s="42"/>
      <c r="E68" s="42"/>
      <c r="F68" s="42"/>
      <c r="G68" s="42"/>
      <c r="H68" s="42"/>
      <c r="I68" s="42"/>
      <c r="J68" s="42"/>
    </row>
    <row r="69" spans="2:10" ht="12.75">
      <c r="B69" s="42"/>
      <c r="C69" s="42"/>
      <c r="D69" s="42"/>
      <c r="E69" s="64" t="s">
        <v>219</v>
      </c>
      <c r="F69" s="42"/>
      <c r="G69" s="42"/>
      <c r="H69" s="42"/>
      <c r="I69" s="42"/>
      <c r="J69" s="42"/>
    </row>
    <row r="70" spans="2:10" ht="12">
      <c r="B70" s="42"/>
      <c r="C70" s="42"/>
      <c r="D70" s="42"/>
      <c r="E70" s="52"/>
      <c r="F70" s="42"/>
      <c r="G70" s="42"/>
      <c r="H70" s="42"/>
      <c r="I70" s="42"/>
      <c r="J70" s="42"/>
    </row>
    <row r="71" spans="2:10">
      <c r="B71" s="65" t="s">
        <v>216</v>
      </c>
      <c r="C71" s="65"/>
      <c r="D71" s="66">
        <v>372937.5</v>
      </c>
      <c r="E71" s="70" t="s">
        <v>180</v>
      </c>
      <c r="F71" s="121"/>
      <c r="G71" s="121"/>
      <c r="H71" s="121"/>
      <c r="I71" s="121"/>
      <c r="J71" s="42"/>
    </row>
    <row r="72" spans="2:10">
      <c r="B72" s="73" t="s">
        <v>181</v>
      </c>
      <c r="C72" s="73"/>
      <c r="D72" s="66">
        <v>12431.25</v>
      </c>
      <c r="E72" s="71" t="s">
        <v>182</v>
      </c>
      <c r="F72" s="121"/>
      <c r="G72" s="121"/>
      <c r="H72" s="121"/>
      <c r="I72" s="121"/>
      <c r="J72" s="42"/>
    </row>
    <row r="73" spans="2:10">
      <c r="B73" s="67" t="s">
        <v>183</v>
      </c>
      <c r="C73" s="67"/>
      <c r="D73" s="68">
        <v>5100</v>
      </c>
      <c r="E73" s="72" t="s">
        <v>217</v>
      </c>
      <c r="F73" s="121"/>
      <c r="G73" s="121"/>
      <c r="H73" s="121"/>
      <c r="I73" s="121"/>
      <c r="J73" s="42"/>
    </row>
    <row r="74" spans="2:10" ht="12">
      <c r="B74" s="43"/>
      <c r="C74" s="43"/>
      <c r="D74" s="43"/>
      <c r="E74" s="43"/>
      <c r="F74" s="121"/>
      <c r="G74" s="121"/>
      <c r="H74" s="168" t="s">
        <v>185</v>
      </c>
      <c r="I74" s="45">
        <v>365</v>
      </c>
      <c r="J74" s="46" t="s">
        <v>186</v>
      </c>
    </row>
    <row r="75" spans="2:10" ht="12">
      <c r="B75" s="43"/>
      <c r="C75" s="43"/>
      <c r="D75" s="43"/>
      <c r="E75" s="43"/>
      <c r="F75" s="43"/>
      <c r="G75" s="43"/>
      <c r="H75" s="43"/>
      <c r="I75" s="43"/>
      <c r="J75" s="43"/>
    </row>
    <row r="76" spans="2:10" ht="12">
      <c r="B76" s="43"/>
      <c r="C76" s="43"/>
      <c r="D76" s="232" t="s">
        <v>187</v>
      </c>
      <c r="E76" s="121"/>
      <c r="F76" s="121"/>
      <c r="G76" s="121"/>
      <c r="H76" s="121"/>
      <c r="I76" s="58" t="s">
        <v>188</v>
      </c>
      <c r="J76" s="42"/>
    </row>
    <row r="77" spans="2:10" ht="12">
      <c r="B77" s="44" t="s">
        <v>189</v>
      </c>
      <c r="C77" s="42"/>
      <c r="D77" s="62">
        <v>360</v>
      </c>
      <c r="E77" s="125" t="s">
        <v>186</v>
      </c>
      <c r="F77" s="43"/>
      <c r="G77" s="121"/>
      <c r="H77" s="168" t="s">
        <v>190</v>
      </c>
      <c r="I77" s="60">
        <v>10</v>
      </c>
      <c r="J77" s="46" t="s">
        <v>186</v>
      </c>
    </row>
    <row r="78" spans="2:10">
      <c r="B78" s="44" t="s">
        <v>191</v>
      </c>
      <c r="C78" s="42"/>
      <c r="D78" s="62">
        <v>60</v>
      </c>
      <c r="E78" s="125" t="s">
        <v>186</v>
      </c>
      <c r="F78" s="121"/>
      <c r="G78" s="121"/>
      <c r="H78" s="168" t="s">
        <v>192</v>
      </c>
      <c r="I78" s="60">
        <v>52</v>
      </c>
      <c r="J78" s="46" t="s">
        <v>186</v>
      </c>
    </row>
    <row r="79" spans="2:10">
      <c r="B79" s="44" t="s">
        <v>193</v>
      </c>
      <c r="C79" s="42"/>
      <c r="D79" s="62">
        <v>60</v>
      </c>
      <c r="E79" s="125" t="s">
        <v>186</v>
      </c>
      <c r="F79" s="121"/>
      <c r="G79" s="121"/>
      <c r="H79" s="168" t="s">
        <v>194</v>
      </c>
      <c r="I79" s="60">
        <v>53</v>
      </c>
      <c r="J79" s="46" t="s">
        <v>186</v>
      </c>
    </row>
    <row r="80" spans="2:10">
      <c r="B80" s="44" t="s">
        <v>195</v>
      </c>
      <c r="C80" s="42"/>
      <c r="D80" s="62">
        <v>30</v>
      </c>
      <c r="E80" s="125" t="s">
        <v>186</v>
      </c>
      <c r="F80" s="121"/>
      <c r="G80" s="121"/>
      <c r="H80" s="168" t="s">
        <v>196</v>
      </c>
      <c r="I80" s="61">
        <v>12</v>
      </c>
      <c r="J80" s="46" t="s">
        <v>186</v>
      </c>
    </row>
    <row r="81" spans="2:10">
      <c r="B81" s="44" t="s">
        <v>197</v>
      </c>
      <c r="C81" s="42"/>
      <c r="D81" s="62">
        <v>60</v>
      </c>
      <c r="E81" s="125" t="s">
        <v>186</v>
      </c>
      <c r="F81" s="121"/>
      <c r="G81" s="121"/>
      <c r="H81" s="121"/>
      <c r="I81" s="121"/>
      <c r="J81" s="42"/>
    </row>
    <row r="82" spans="2:10">
      <c r="B82" s="44" t="s">
        <v>198</v>
      </c>
      <c r="C82" s="74">
        <v>0.11</v>
      </c>
      <c r="D82" s="63">
        <v>40.15</v>
      </c>
      <c r="E82" s="125" t="s">
        <v>186</v>
      </c>
      <c r="F82" s="121"/>
      <c r="G82" s="121"/>
      <c r="H82" s="168" t="s">
        <v>199</v>
      </c>
      <c r="I82" s="59">
        <v>127</v>
      </c>
      <c r="J82" s="46" t="s">
        <v>186</v>
      </c>
    </row>
    <row r="83" spans="2:10">
      <c r="B83" s="44" t="s">
        <v>200</v>
      </c>
      <c r="C83" s="74">
        <v>0.02</v>
      </c>
      <c r="D83" s="63">
        <v>7.3</v>
      </c>
      <c r="E83" s="125" t="s">
        <v>186</v>
      </c>
      <c r="F83" s="121"/>
      <c r="G83" s="121"/>
      <c r="H83" s="121"/>
      <c r="I83" s="121"/>
      <c r="J83" s="42"/>
    </row>
    <row r="84" spans="2:10">
      <c r="B84" s="44" t="s">
        <v>201</v>
      </c>
      <c r="C84" s="74">
        <v>0.02</v>
      </c>
      <c r="D84" s="63">
        <v>7.3</v>
      </c>
      <c r="E84" s="125" t="s">
        <v>186</v>
      </c>
      <c r="F84" s="121"/>
      <c r="G84" s="121"/>
      <c r="H84" s="121"/>
      <c r="I84" s="121"/>
      <c r="J84" s="42"/>
    </row>
    <row r="85" spans="2:10">
      <c r="B85" s="44" t="s">
        <v>202</v>
      </c>
      <c r="C85" s="74">
        <v>0.02</v>
      </c>
      <c r="D85" s="63">
        <v>7.3</v>
      </c>
      <c r="E85" s="125" t="s">
        <v>186</v>
      </c>
      <c r="F85" s="121"/>
      <c r="G85" s="121"/>
      <c r="H85" s="121"/>
      <c r="I85" s="121"/>
      <c r="J85" s="42"/>
    </row>
    <row r="86" spans="2:10">
      <c r="B86" s="44" t="s">
        <v>203</v>
      </c>
      <c r="C86" s="74"/>
      <c r="D86" s="63">
        <v>12.4</v>
      </c>
      <c r="E86" s="125" t="s">
        <v>204</v>
      </c>
      <c r="F86" s="121"/>
      <c r="G86" s="78">
        <v>77100</v>
      </c>
      <c r="H86" s="121"/>
      <c r="I86" s="121"/>
      <c r="J86" s="42"/>
    </row>
    <row r="87" spans="2:10">
      <c r="B87" s="44" t="s">
        <v>218</v>
      </c>
      <c r="C87" s="74"/>
      <c r="D87" s="63">
        <v>360</v>
      </c>
      <c r="E87" s="125" t="s">
        <v>186</v>
      </c>
      <c r="F87" s="121"/>
      <c r="G87" s="121"/>
      <c r="H87" s="121"/>
      <c r="I87" s="121"/>
      <c r="J87" s="42"/>
    </row>
    <row r="88" spans="2:10">
      <c r="B88" s="44" t="s">
        <v>206</v>
      </c>
      <c r="C88" s="42"/>
      <c r="D88" s="76">
        <v>147.69</v>
      </c>
      <c r="E88" s="125" t="s">
        <v>207</v>
      </c>
      <c r="F88" s="121"/>
      <c r="G88" s="121"/>
      <c r="H88" s="121"/>
      <c r="I88" s="121"/>
      <c r="J88" s="42"/>
    </row>
    <row r="89" spans="2:10">
      <c r="B89" s="42"/>
      <c r="C89" s="42"/>
      <c r="D89" s="148"/>
      <c r="E89" s="121"/>
      <c r="F89" s="121"/>
      <c r="G89" s="121"/>
      <c r="H89" s="121"/>
      <c r="I89" s="121"/>
      <c r="J89" s="42"/>
    </row>
    <row r="90" spans="2:10">
      <c r="B90" s="44" t="s">
        <v>208</v>
      </c>
      <c r="C90" s="44"/>
      <c r="D90" s="47">
        <v>644.45000000000005</v>
      </c>
      <c r="E90" s="125" t="s">
        <v>186</v>
      </c>
      <c r="F90" s="121"/>
      <c r="G90" s="121"/>
      <c r="H90" s="168" t="s">
        <v>209</v>
      </c>
      <c r="I90" s="56">
        <v>238</v>
      </c>
      <c r="J90" s="46" t="s">
        <v>186</v>
      </c>
    </row>
    <row r="91" spans="2:10">
      <c r="B91" s="44" t="s">
        <v>210</v>
      </c>
      <c r="C91" s="44"/>
      <c r="D91" s="47">
        <v>792.14</v>
      </c>
      <c r="E91" s="125" t="s">
        <v>186</v>
      </c>
      <c r="F91" s="121"/>
      <c r="G91" s="121"/>
      <c r="H91" s="75" t="s">
        <v>211</v>
      </c>
      <c r="I91" s="51"/>
      <c r="J91" s="46"/>
    </row>
    <row r="92" spans="2:10">
      <c r="B92" s="42"/>
      <c r="C92" s="42"/>
      <c r="D92" s="121"/>
      <c r="E92" s="121"/>
      <c r="F92" s="121"/>
      <c r="G92" s="121"/>
      <c r="H92" s="121"/>
      <c r="I92" s="121"/>
      <c r="J92" s="42"/>
    </row>
    <row r="93" spans="2:10">
      <c r="B93" s="48"/>
      <c r="C93" s="48"/>
      <c r="D93" s="48"/>
      <c r="E93" s="48"/>
      <c r="F93" s="48"/>
      <c r="G93" s="48"/>
      <c r="H93" s="48"/>
      <c r="I93" s="48"/>
      <c r="J93" s="48"/>
    </row>
    <row r="94" spans="2:10">
      <c r="B94" s="42"/>
      <c r="C94" s="42"/>
      <c r="D94" s="121"/>
      <c r="E94" s="121"/>
      <c r="F94" s="121"/>
      <c r="G94" s="121"/>
      <c r="H94" s="121"/>
      <c r="I94" s="121"/>
      <c r="J94" s="42"/>
    </row>
    <row r="95" spans="2:10" ht="12.75">
      <c r="B95" s="49" t="s">
        <v>212</v>
      </c>
      <c r="C95" s="49"/>
      <c r="D95" s="79">
        <v>1.7078</v>
      </c>
      <c r="E95" s="121"/>
      <c r="F95" s="121"/>
      <c r="G95" s="121"/>
      <c r="H95" s="55" t="s">
        <v>213</v>
      </c>
      <c r="I95" s="80">
        <v>2.3283</v>
      </c>
      <c r="J95" s="42"/>
    </row>
    <row r="96" spans="2:10">
      <c r="B96" s="42"/>
      <c r="C96" s="42"/>
      <c r="D96" s="42"/>
      <c r="E96" s="42"/>
      <c r="F96" s="42"/>
      <c r="G96" s="42"/>
      <c r="H96" s="42"/>
      <c r="I96" s="42"/>
      <c r="J96" s="42"/>
    </row>
    <row r="97" spans="2:10" ht="12.75">
      <c r="B97" s="50"/>
      <c r="C97" s="50"/>
      <c r="D97" s="48"/>
      <c r="E97" s="48"/>
      <c r="F97" s="48"/>
      <c r="G97" s="48"/>
      <c r="H97" s="48"/>
      <c r="I97" s="48"/>
      <c r="J97" s="48"/>
    </row>
  </sheetData>
  <mergeCells count="1">
    <mergeCell ref="B3:J3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f ca="1">TODAY()</f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5</v>
      </c>
      <c r="D6" s="283"/>
      <c r="E6" s="283"/>
      <c r="F6" s="283"/>
      <c r="G6" s="283"/>
      <c r="H6" s="283"/>
      <c r="I6" s="125"/>
      <c r="J6" s="132" t="s">
        <v>6</v>
      </c>
      <c r="K6" s="133">
        <f ca="1">NOW()</f>
        <v>42958.525075463003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f>(D18+E18)</f>
        <v>43315</v>
      </c>
    </row>
    <row r="19" spans="2:11" ht="13.5" customHeight="1">
      <c r="D19" s="249" t="str">
        <f>VLOOKUP(WEEKDAY(FIPROY,1),[8]TABLAS!D39:E45,2)</f>
        <v>JUEVES</v>
      </c>
      <c r="I19" s="249" t="str">
        <f>VLOOKUP(WEEKDAY(FFPROY,1),[8]TABLAS!D39:E45,2)</f>
        <v>VIERNES</v>
      </c>
    </row>
    <row r="20" spans="2:11" ht="11.25" customHeight="1">
      <c r="B20" s="234" t="s">
        <v>222</v>
      </c>
      <c r="C20" s="235">
        <f>H267</f>
        <v>6.2332000000000001</v>
      </c>
      <c r="D20" s="236"/>
      <c r="E20" s="237" t="s">
        <v>223</v>
      </c>
      <c r="F20" s="235">
        <f>H269</f>
        <v>4.8269000000000002</v>
      </c>
      <c r="G20" s="238"/>
      <c r="H20" s="238"/>
      <c r="I20" s="237" t="s">
        <v>224</v>
      </c>
      <c r="J20" s="235">
        <f>H271</f>
        <v>17.911899999999999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f>SUM(D27:F27)</f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46">
        <v>1</v>
      </c>
      <c r="D34" s="137">
        <v>49</v>
      </c>
      <c r="F34" s="187">
        <v>1</v>
      </c>
      <c r="G34" s="1">
        <v>1</v>
      </c>
      <c r="H34" s="152">
        <f>IF(D34=103,((VLOOKUP(D34,[8]TABSAL!$B$8:$AD$110,[8]TABSAL!$AD$6)*$D$27)+(VLOOKUP(D34,[8]TABSAL!$B$8:$AD$110,[8]TABSAL!$AD$6)*(1+[8]TABLAS!$F$32)*$E$27)+(VLOOKUP(D34,[8]TABSAL!$B$8:$AD$110,[8]TABSAL!$AD$6)*(1+[8]TABLAS!$F$33)*$F$27))/($D$27+$E$27+$F$27),IF($C$12=1,VLOOKUP(D34,[8]TABSAL!$B$8:'[8]TABSAL'!$AD$110,[8]TABSAL!$AD$6),VLOOKUP(D34,[8]TABSAL!$B$8:$AD$110,[8]TABSAL!$AD$6)*(1+[8]TABLAS!$J$8)))</f>
        <v>8474</v>
      </c>
      <c r="I34" s="153">
        <f>(F34*H34)</f>
        <v>8474</v>
      </c>
      <c r="J34" s="249">
        <f>IF(D34=103,F34,0)</f>
        <v>0</v>
      </c>
      <c r="K34" s="249">
        <f>(VLOOKUP(D34,[8]TABSAL!$B$8:$AE$110,30)*F34)</f>
        <v>0</v>
      </c>
    </row>
    <row r="35" spans="2:13">
      <c r="H35" s="147"/>
    </row>
    <row r="36" spans="2:13">
      <c r="B36" s="146">
        <v>2</v>
      </c>
      <c r="D36" s="137">
        <v>2</v>
      </c>
      <c r="F36" s="187">
        <v>6</v>
      </c>
      <c r="G36" s="1">
        <v>1</v>
      </c>
      <c r="H36" s="152">
        <f>IF(D36=103,((VLOOKUP(D36,[8]TABSAL!$B$8:$AD$110,[8]TABSAL!$AD$6)*$D$27)+(VLOOKUP(D36,[8]TABSAL!$B$8:$AD$110,[8]TABSAL!$AD$6)*(1+[8]TABLAS!$F$32)*$E$27)+(VLOOKUP(D36,[8]TABSAL!$B$8:$AD$110,[8]TABSAL!$AD$6)*(1+[8]TABLAS!$F$33)*$F$27))/($D$27+$E$27+$F$27),IF($C$12=1,VLOOKUP(D36,[8]TABSAL!$B$8:'[8]TABSAL'!$AD$110,[8]TABSAL!$AD$6),VLOOKUP(D36,[8]TABSAL!$B$8:$AD$110,[8]TABSAL!$AD$6)*(1+[8]TABLAS!$J$8)))</f>
        <v>6642.9</v>
      </c>
      <c r="I36" s="153">
        <f>(F36*H36)</f>
        <v>39857.4</v>
      </c>
      <c r="J36" s="249">
        <f>IF(D36=103,F36,0)</f>
        <v>0</v>
      </c>
      <c r="K36" s="249">
        <f>(VLOOKUP(D36,[8]TABSAL!$B$8:$AE$110,30)*F36)</f>
        <v>0</v>
      </c>
    </row>
    <row r="37" spans="2:13">
      <c r="B37" s="146"/>
      <c r="H37" s="147"/>
    </row>
    <row r="38" spans="2:13">
      <c r="B38" s="146">
        <v>3</v>
      </c>
      <c r="D38" s="137">
        <v>12</v>
      </c>
      <c r="F38" s="187">
        <v>3</v>
      </c>
      <c r="G38" s="1">
        <v>1</v>
      </c>
      <c r="H38" s="152">
        <f>IF(D38=103,((VLOOKUP(D38,[8]TABSAL!$B$8:$AD$110,[8]TABSAL!$AD$6)*$D$27)+(VLOOKUP(D38,[8]TABSAL!$B$8:$AD$110,[8]TABSAL!$AD$6)*(1+[8]TABLAS!$F$32)*$E$27)+(VLOOKUP(D38,[8]TABSAL!$B$8:$AD$110,[8]TABSAL!$AD$6)*(1+[8]TABLAS!$F$33)*$F$27))/($D$27+$E$27+$F$27),IF($C$12=1,VLOOKUP(D38,[8]TABSAL!$B$8:'[8]TABSAL'!$AD$110,[8]TABSAL!$AD$6),VLOOKUP(D38,[8]TABSAL!$B$8:$AD$110,[8]TABSAL!$AD$6)*(1+[8]TABLAS!$J$8)))</f>
        <v>6642.9</v>
      </c>
      <c r="I38" s="153">
        <f>(F38*H38)</f>
        <v>19928.7</v>
      </c>
      <c r="J38" s="249">
        <f>IF(D38=103,F38,0)</f>
        <v>0</v>
      </c>
      <c r="K38" s="249">
        <f>(VLOOKUP(D38,[8]TABSAL!$B$8:$AE$110,30)*F38)</f>
        <v>0</v>
      </c>
    </row>
    <row r="39" spans="2:13">
      <c r="B39" s="146"/>
      <c r="H39" s="147"/>
    </row>
    <row r="40" spans="2:13">
      <c r="B40" s="146">
        <v>4</v>
      </c>
      <c r="D40" s="137">
        <v>16</v>
      </c>
      <c r="F40" s="187">
        <v>2</v>
      </c>
      <c r="G40" s="1">
        <v>1</v>
      </c>
      <c r="H40" s="152">
        <f>IF(D40=103,((VLOOKUP(D40,[8]TABSAL!$B$8:$AD$110,[8]TABSAL!$AD$6)*$D$27)+(VLOOKUP(D40,[8]TABSAL!$B$8:$AD$110,[8]TABSAL!$AD$6)*(1+[8]TABLAS!$F$32)*$E$27)+(VLOOKUP(D40,[8]TABSAL!$B$8:$AD$110,[8]TABSAL!$AD$6)*(1+[8]TABLAS!$F$33)*$F$27))/($D$27+$E$27+$F$27),IF($C$12=1,VLOOKUP(D40,[8]TABSAL!$B$8:'[8]TABSAL'!$AD$110,[8]TABSAL!$AD$6),VLOOKUP(D40,[8]TABSAL!$B$8:$AD$110,[8]TABSAL!$AD$6)*(1+[8]TABLAS!$J$8)))</f>
        <v>6642.9</v>
      </c>
      <c r="I40" s="153">
        <f>(F40*H40)</f>
        <v>13285.8</v>
      </c>
      <c r="J40" s="249">
        <f>IF(D40=103,F40,0)</f>
        <v>0</v>
      </c>
      <c r="K40" s="249">
        <f>(VLOOKUP(D40,[8]TABSAL!$B$8:$AE$110,30)*F40)</f>
        <v>0</v>
      </c>
    </row>
    <row r="41" spans="2:13">
      <c r="B41" s="146"/>
      <c r="H41" s="147"/>
    </row>
    <row r="42" spans="2:13">
      <c r="B42" s="146">
        <v>5</v>
      </c>
      <c r="D42" s="137">
        <v>93</v>
      </c>
      <c r="F42" s="187">
        <v>2</v>
      </c>
      <c r="G42" s="1">
        <v>1</v>
      </c>
      <c r="H42" s="152">
        <f>IF(D42=103,((VLOOKUP(D42,[8]TABSAL!$B$8:$AD$110,[8]TABSAL!$AD$6)*$D$27)+(VLOOKUP(D42,[8]TABSAL!$B$8:$AD$110,[8]TABSAL!$AD$6)*(1+[8]TABLAS!$F$32)*$E$27)+(VLOOKUP(D42,[8]TABSAL!$B$8:$AD$110,[8]TABSAL!$AD$6)*(1+[8]TABLAS!$F$33)*$F$27))/($D$27+$E$27+$F$27),IF($C$12=1,VLOOKUP(D42,[8]TABSAL!$B$8:'[8]TABSAL'!$AD$110,[8]TABSAL!$AD$6),VLOOKUP(D42,[8]TABSAL!$B$8:$AD$110,[8]TABSAL!$AD$6)*(1+[8]TABLAS!$J$8)))</f>
        <v>6642.9</v>
      </c>
      <c r="I42" s="153">
        <f>(F42*H42)</f>
        <v>13285.8</v>
      </c>
      <c r="J42" s="249">
        <f>IF(D42=103,F42,0)</f>
        <v>0</v>
      </c>
      <c r="K42" s="249">
        <f>(VLOOKUP(D42,[8]TABSAL!$B$8:$AE$110,30)*F42)</f>
        <v>0</v>
      </c>
    </row>
    <row r="43" spans="2:13">
      <c r="B43" s="146"/>
      <c r="H43" s="147"/>
    </row>
    <row r="44" spans="2:13">
      <c r="B44" s="146">
        <v>6</v>
      </c>
      <c r="D44" s="137">
        <v>8</v>
      </c>
      <c r="F44" s="187">
        <v>10</v>
      </c>
      <c r="G44" s="1">
        <v>1</v>
      </c>
      <c r="H44" s="152">
        <f>IF(D44=103,((VLOOKUP(D44,[8]TABSAL!$B$8:$AD$110,[8]TABSAL!$AD$6)*$D$27)+(VLOOKUP(D44,[8]TABSAL!$B$8:$AD$110,[8]TABSAL!$AD$6)*(1+[8]TABLAS!$F$32)*$E$27)+(VLOOKUP(D44,[8]TABSAL!$B$8:$AD$110,[8]TABSAL!$AD$6)*(1+[8]TABLAS!$F$33)*$F$27))/($D$27+$E$27+$F$27),IF($C$12=1,VLOOKUP(D44,[8]TABSAL!$B$8:'[8]TABSAL'!$AD$110,[8]TABSAL!$AD$6),VLOOKUP(D44,[8]TABSAL!$B$8:$AD$110,[8]TABSAL!$AD$6)*(1+[8]TABLAS!$J$8)))</f>
        <v>5297.47</v>
      </c>
      <c r="I44" s="153">
        <f>(F44*H44)</f>
        <v>52974.7</v>
      </c>
      <c r="J44" s="249">
        <f>IF(D44=103,F44,0)</f>
        <v>0</v>
      </c>
      <c r="K44" s="249">
        <f>(VLOOKUP(D44,[8]TABSAL!$B$8:$AE$110,30)*F44)</f>
        <v>0</v>
      </c>
      <c r="M44" s="147"/>
    </row>
    <row r="45" spans="2:13">
      <c r="B45" s="146"/>
      <c r="H45" s="147"/>
    </row>
    <row r="46" spans="2:13">
      <c r="B46" s="146">
        <v>7</v>
      </c>
      <c r="D46" s="137">
        <v>81</v>
      </c>
      <c r="F46" s="187">
        <v>1</v>
      </c>
      <c r="G46" s="1">
        <v>1</v>
      </c>
      <c r="H46" s="152">
        <f>IF(D46=103,((VLOOKUP(D46,[8]TABSAL!$B$8:$AD$110,[8]TABSAL!$AD$6)*$D$27)+(VLOOKUP(D46,[8]TABSAL!$B$8:$AD$110,[8]TABSAL!$AD$6)*(1+[8]TABLAS!$F$32)*$E$27)+(VLOOKUP(D46,[8]TABSAL!$B$8:$AD$110,[8]TABSAL!$AD$6)*(1+[8]TABLAS!$F$33)*$F$27))/($D$27+$E$27+$F$27),IF($C$12=1,VLOOKUP(D46,[8]TABSAL!$B$8:'[8]TABSAL'!$AD$110,[8]TABSAL!$AD$6),VLOOKUP(D46,[8]TABSAL!$B$8:$AD$110,[8]TABSAL!$AD$6)*(1+[8]TABLAS!$J$8)))</f>
        <v>8474</v>
      </c>
      <c r="I46" s="153">
        <f>(F46*H46)</f>
        <v>8474</v>
      </c>
      <c r="J46" s="249">
        <f>IF(D46=103,F46,0)</f>
        <v>0</v>
      </c>
      <c r="K46" s="249">
        <f>(VLOOKUP(D46,[8]TABSAL!$B$8:$AE$110,30)*F46)</f>
        <v>1</v>
      </c>
      <c r="M46" s="147"/>
    </row>
    <row r="47" spans="2:13">
      <c r="B47" s="146"/>
      <c r="H47" s="147"/>
    </row>
    <row r="48" spans="2:13">
      <c r="B48" s="146">
        <v>8</v>
      </c>
      <c r="D48" s="137">
        <v>23</v>
      </c>
      <c r="F48" s="187">
        <v>2</v>
      </c>
      <c r="G48" s="1">
        <v>1</v>
      </c>
      <c r="H48" s="152">
        <f>IF(D48=103,((VLOOKUP(D48,[8]TABSAL!$B$8:$AD$110,[8]TABSAL!$AD$6)*$D$27)+(VLOOKUP(D48,[8]TABSAL!$B$8:$AD$110,[8]TABSAL!$AD$6)*(1+[8]TABLAS!$F$32)*$E$27)+(VLOOKUP(D48,[8]TABSAL!$B$8:$AD$110,[8]TABSAL!$AD$6)*(1+[8]TABLAS!$F$33)*$F$27))/($D$27+$E$27+$F$27),IF($C$12=1,VLOOKUP(D48,[8]TABSAL!$B$8:'[8]TABSAL'!$AD$110,[8]TABSAL!$AD$6),VLOOKUP(D48,[8]TABSAL!$B$8:$AD$110,[8]TABSAL!$AD$6)*(1+[8]TABLAS!$J$8)))</f>
        <v>6175.53</v>
      </c>
      <c r="I48" s="153">
        <f>(F48*H48)</f>
        <v>12351.06</v>
      </c>
      <c r="J48" s="249">
        <f>IF(D48=103,F48,0)</f>
        <v>0</v>
      </c>
      <c r="K48" s="249">
        <f>(VLOOKUP(D48,[8]TABSAL!$B$8:$AE$110,30)*F48)</f>
        <v>0</v>
      </c>
    </row>
    <row r="49" spans="2:11">
      <c r="B49" s="146"/>
      <c r="H49" s="147"/>
    </row>
    <row r="50" spans="2:11">
      <c r="B50" s="146">
        <v>9</v>
      </c>
      <c r="D50" s="137">
        <v>103</v>
      </c>
      <c r="F50" s="187">
        <v>1</v>
      </c>
      <c r="G50" s="1">
        <v>0</v>
      </c>
      <c r="H50" s="152">
        <f>IF(D50=103,((VLOOKUP(D50,[8]TABSAL!$B$8:$AD$110,[8]TABSAL!$AD$6)*$D$27)+(VLOOKUP(D50,[8]TABSAL!$B$8:$AD$110,[8]TABSAL!$AD$6)*(1+[8]TABLAS!$F$32)*$E$27)+(VLOOKUP(D50,[8]TABSAL!$B$8:$AD$110,[8]TABSAL!$AD$6)*(1+[8]TABLAS!$F$33)*$F$27))/($D$27+$E$27+$F$27),IF($C$12=1,VLOOKUP(D50,[8]TABSAL!$B$8:'[8]TABSAL'!$AD$110,[8]TABSAL!$AD$6),VLOOKUP(D50,[8]TABSAL!$B$8:$AD$110,[8]TABSAL!$AD$6)*(1+[8]TABLAS!$J$8)))</f>
        <v>3664.92</v>
      </c>
      <c r="I50" s="153">
        <f>(F50*H50)</f>
        <v>3664.92</v>
      </c>
      <c r="J50" s="249">
        <f>IF(D50=103,F50,0)</f>
        <v>1</v>
      </c>
      <c r="K50" s="249">
        <f>(VLOOKUP(D50,[8]TABSAL!$B$8:$AE$110,30)*F50)</f>
        <v>0</v>
      </c>
    </row>
    <row r="51" spans="2:11">
      <c r="B51" s="146"/>
      <c r="H51" s="147"/>
    </row>
    <row r="52" spans="2:11">
      <c r="B52" s="146">
        <v>10</v>
      </c>
      <c r="D52" s="137">
        <v>67</v>
      </c>
      <c r="F52" s="187">
        <v>22</v>
      </c>
      <c r="G52" s="1">
        <v>1</v>
      </c>
      <c r="H52" s="152">
        <f>IF(D52=103,((VLOOKUP(D52,[8]TABSAL!$B$8:$AD$110,[8]TABSAL!$AD$6)*$D$27)+(VLOOKUP(D52,[8]TABSAL!$B$8:$AD$110,[8]TABSAL!$AD$6)*(1+[8]TABLAS!$F$32)*$E$27)+(VLOOKUP(D52,[8]TABSAL!$B$8:$AD$110,[8]TABSAL!$AD$6)*(1+[8]TABLAS!$F$33)*$F$27))/($D$27+$E$27+$F$27),IF($C$12=1,VLOOKUP(D52,[8]TABSAL!$B$8:'[8]TABSAL'!$AD$110,[8]TABSAL!$AD$6),VLOOKUP(D52,[8]TABSAL!$B$8:$AD$110,[8]TABSAL!$AD$6)*(1+[8]TABLAS!$J$8)))</f>
        <v>4947.6400000000003</v>
      </c>
      <c r="I52" s="153">
        <f>(F52*H52)</f>
        <v>108848.08</v>
      </c>
      <c r="J52" s="249">
        <f>IF(D52=103,F52,0)</f>
        <v>0</v>
      </c>
      <c r="K52" s="249">
        <f>(VLOOKUP(D52,[8]TABSAL!$B$8:$AE$110,30)*F52)</f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f>SUM(F34:F52)</f>
        <v>50</v>
      </c>
      <c r="G54" s="224">
        <f>SUM(G34:G52)</f>
        <v>9</v>
      </c>
      <c r="H54" s="151"/>
      <c r="I54" s="154">
        <f>SUM(I34:I52)</f>
        <v>281144.46000000002</v>
      </c>
      <c r="J54" s="224">
        <f>SUM(J34:J52)</f>
        <v>1</v>
      </c>
      <c r="K54" s="224">
        <f>SUM(K34:K52)</f>
        <v>1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f>ROUND((I54/TDT),2)</f>
        <v>5622.89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f>ROUND((F60/12),1)</f>
        <v>1</v>
      </c>
      <c r="E60" s="165" t="s">
        <v>38</v>
      </c>
      <c r="F60" s="167">
        <f>[8]PERIODOS!$J$41</f>
        <v>12</v>
      </c>
      <c r="G60" s="165" t="s">
        <v>39</v>
      </c>
      <c r="H60" s="167">
        <f>[8]PERIODOS!$J$42</f>
        <v>53</v>
      </c>
      <c r="I60" s="165" t="s">
        <v>40</v>
      </c>
      <c r="J60" s="167">
        <f>[8]PERIODOS!$J$40</f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/>
      <c r="H62" s="171" t="s">
        <v>236</v>
      </c>
      <c r="I62" s="135">
        <f>ROUND(([8]PERIODOS!$J$43)*(IF(D62=1,1,1)),0)</f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f>ROUND([8]PERIODOS!$J$45,1)</f>
        <v>10.8</v>
      </c>
      <c r="H64" s="170" t="s">
        <v>238</v>
      </c>
      <c r="I64" s="135">
        <f>ROUND([8]PERIODOS!$J$44,0)</f>
        <v>53</v>
      </c>
    </row>
    <row r="66" spans="2:11" ht="11.25" customHeight="1">
      <c r="D66" s="172" t="s">
        <v>239</v>
      </c>
      <c r="E66" s="183">
        <f>((182/365)*[8]PERIODOS!$J$40)</f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f>J60</f>
        <v>365</v>
      </c>
      <c r="E76" s="173" t="s">
        <v>41</v>
      </c>
      <c r="F76" s="125"/>
      <c r="G76" s="171" t="s">
        <v>240</v>
      </c>
      <c r="H76" s="214">
        <f>IF(B68=TRUE,(I62-E68),I62)</f>
        <v>27</v>
      </c>
      <c r="I76" s="173" t="s">
        <v>41</v>
      </c>
    </row>
    <row r="78" spans="2:11">
      <c r="C78" s="170" t="s">
        <v>241</v>
      </c>
      <c r="D78" s="214">
        <f>IF(B70=TRUE,(I64-E70),I64)</f>
        <v>53</v>
      </c>
      <c r="E78" s="173" t="s">
        <v>41</v>
      </c>
      <c r="F78" s="125"/>
      <c r="G78" s="172" t="s">
        <v>242</v>
      </c>
      <c r="H78" s="138">
        <f>ROUND((E66*J66),0)</f>
        <v>27</v>
      </c>
      <c r="I78" s="173" t="s">
        <v>41</v>
      </c>
      <c r="J78" s="161"/>
    </row>
    <row r="80" spans="2:11">
      <c r="C80" s="168" t="s">
        <v>243</v>
      </c>
      <c r="D80" s="214">
        <f>J246</f>
        <v>15.01</v>
      </c>
      <c r="E80" s="173" t="s">
        <v>41</v>
      </c>
      <c r="G80" s="169" t="s">
        <v>244</v>
      </c>
      <c r="H80" s="214">
        <f>IF(B72=TRUE,(E64-E72),E64)</f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f>(D76-(D78+H76+H80+H78+D80))</f>
        <v>232.19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f>IF(F90=TRUE,(((G90*2*[8]VARIABLES!C5)+((G90*5*[8]VARIABLES!C7)*2))/TDT)/SBP,0)</f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f>IF(F96=TRUE,IF(H131=TRUE,0,IF(H96=TRUE,0,IF(TDT&gt;=20,([8]VARIABLES!C35*VUT),([8]VARIABLES!C33*VUT)))),0)</f>
        <v>5100</v>
      </c>
      <c r="K96" s="193">
        <f>IF(H131=TRUE,0,IF(H96=TRUE,[8]CALCULOS!$H$25,IF(F96=TRUE,(I96/SBP)*([8]PERIODOS!$J$41*30),0)))</f>
        <v>326.52249999999998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f>IF(AND(((3+IF(D148=TRUE,C148,0))+IF(G148=TRUE,F148,0))&gt;=5,((3+IF(D148=TRUE,C148,0))+IF(G148=TRUE,F148,0))&lt;7),(0.28*VUT),IF(((3+IF(D148=TRUE,C148,0))+IF(G148=TRUE,F148,0))&gt;=7,(0.35*VUT),0))</f>
        <v>105</v>
      </c>
      <c r="K98" s="193">
        <f>((((C150*C152)+(F150*F152))*I98)/TDT)/SBP</f>
        <v>0.59760000000000002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f>IF(H131=TRUE,0,IF(J12&gt;1500,[8]CALCULOS!I33,0))</f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f>[8]PERIODOS!I89</f>
        <v>35</v>
      </c>
      <c r="K102" s="193">
        <f>((TDT*G102)*I102)/TDT</f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f>[8]PERIODOS!L106</f>
        <v>3000</v>
      </c>
      <c r="J104" s="190">
        <f>((TDT*[8]TABLAS!G51)*2)/TDT</f>
        <v>0.04</v>
      </c>
      <c r="K104" s="193">
        <f>(((TDT*[8]TABLAS!G51)*I104)/TDT)/SBP+J104</f>
        <v>5.0500000000000003E-2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f>[8]PERIODOS!F106</f>
        <v>2258.9</v>
      </c>
      <c r="J106" s="190">
        <f>((TDT*[8]TABLAS!G57)*(7+10))/TDT</f>
        <v>0.05</v>
      </c>
      <c r="K106" s="193">
        <f>(((TDT*[8]TABLAS!G57)*I106)/TDT)/SBP+J106</f>
        <v>5.1200000000000002E-2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f>(((G110*1)*(5*4*7))/8)/TDT</f>
        <v>0</v>
      </c>
      <c r="K110" s="194">
        <f>(((F110*3*[8]PERIODOS!$F$124)/TDT)/SBP)+J110</f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f>((IF(H131=TRUE,0,(IF(D114=TRUE,(D113*E113*[8]VARIABLES!C41*VUT),0)+IF(E114=TRUE,(D113*E113*[8]VARIABLES!C43*VUT),0)+IF(F114=TRUE,(D113*E113*[8]VARIABLES!C45*VUT),0)+IF(G114=TRUE,(D113*[8]VARIABLES!C49*2),0)+IF(H114=TRUE,(D113*(E113-1)*[8]VARIABLES!C47),0))))/TDT)/SBP</f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f>((([8]VARIABLES!C79+[8]VARIABLES!C81)*F116)/1)/SBP</f>
        <v>0.94969999999999999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f>[8]VARIABLES!C51</f>
        <v>660</v>
      </c>
      <c r="J118" s="190">
        <f>(IF(C14=1,2,3)*(TDT*[8]TABLAS!G63))/TDT</f>
        <v>0.02</v>
      </c>
      <c r="K118" s="193">
        <f>(I118*F60)/SBP</f>
        <v>1.4085000000000001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f>((SBP*30)*[8]TABLAS!F68*'[8]FCAS EDIFICACIONES'!F60)/SBP</f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f>((SBP*30)*[8]TABLAS!I68*'[8]FCAS EDIFICACIONES'!F60)/SBP</f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f>((SBP*30)*[8]TABLAS!F70*'[8]FCAS EDIFICACIONES'!F60)/SBP</f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f>(IF(C128=TRUE,IF(C14=1,(C129*2),(C129*3)),0)+IF(D128=TRUE,(D129*5),0)+IF(E128=TRUE,(E129*10),0)+IF(F128=TRUE,(F129*4),0))</f>
        <v>22</v>
      </c>
      <c r="J126" s="190">
        <f>(IF(C128=TRUE,IF(C14=1,(C129*2),(C129*3)),0)+IF(D128=TRUE,(D129*5),0)+IF(E128=TRUE,(E129*10),0)+IF(F128=TRUE,(F129*4),0))/TDT</f>
        <v>0.44</v>
      </c>
      <c r="K126" s="193">
        <f>(IF(C128=TRUE,IF(C14=1,(C129*2),(C129*3)),0)+IF(D128=TRUE,(D129*5),0)+IF(E128=TRUE,(E129*10),0)+IF(F128=TRUE,(F129*4),0))/TDT</f>
        <v>0.44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f>IF(H131=TRUE,((([8]CALCULOS!J91+[8]CALCULOS!J93+[8]CALCULOS!J95+[8]CALCULOS!J97)/1)/TDT)/SBP,0)</f>
        <v>0</v>
      </c>
      <c r="M131" s="121" t="str">
        <f>IF($H$131,"MAS CAMPAMENTO","")</f>
        <v/>
      </c>
    </row>
    <row r="132" spans="2:13">
      <c r="C132" s="242" t="s">
        <v>226</v>
      </c>
    </row>
    <row r="133" spans="2:13">
      <c r="B133" s="234" t="s">
        <v>222</v>
      </c>
      <c r="C133" s="235">
        <f>H267</f>
        <v>6.2332000000000001</v>
      </c>
      <c r="D133" s="236"/>
      <c r="E133" s="237" t="s">
        <v>223</v>
      </c>
      <c r="F133" s="235">
        <f>H269</f>
        <v>4.8269000000000002</v>
      </c>
      <c r="G133" s="238"/>
      <c r="H133" s="238"/>
      <c r="I133" s="237" t="s">
        <v>224</v>
      </c>
      <c r="J133" s="235">
        <f>H271</f>
        <v>17.911899999999999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f>[8]VARIABLES!C77</f>
        <v>6</v>
      </c>
      <c r="J139" s="125"/>
      <c r="K139" s="194">
        <f>(('[8]DIST-PRS'!E8*$F$139)*('[8]DIST-PRS'!C8*[8]ROT!D9)*$I$139+('[8]DIST-PRS'!E9*$F$139)*('[8]DIST-PRS'!C9*[8]ROT!D10)*$I$139+('[8]DIST-PRS'!E10*$F$139)*('[8]DIST-PRS'!C10*[8]ROT!D11)*$I$139+('[8]DIST-PRS'!E11*$F$139)*('[8]DIST-PRS'!C11*[8]ROT!D12)*$I$139)/TDT</f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f>[8]CALCULOS!I111</f>
        <v>1</v>
      </c>
      <c r="J141" s="190">
        <f>[8]CALCULOS!G111</f>
        <v>0</v>
      </c>
      <c r="K141" s="193">
        <f>((IF(C12=1,IF(D148=TRUE,(C148*C150*C152*1.75),0),0)+IF(C12=2,IF(G148=TRUE,(F148*F150*F152*2.1),0),0)+IF(C12=2,IF(D148=TRUE,(C148*C150*C152*1.75),0),0)+IF(C12=1,IF(G148=TRUE,(F148*F150*F152*2.1),0),0))/8/TDT)+I141</f>
        <v>1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f>((IF(H157=TRUE,(D157*G157*I157),0)+IF(H160=TRUE,(D160*G160*I160),0)+IF(H163=TRUE,(D163*G163*I163),0))/TDT)/SBP</f>
        <v>9.7699999999999995E-2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f>(C157+D157)</f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tr">
        <f>VLOOKUP(WEEKDAY(C157,1),[8]TABLAS!$D$39:$E$45,2)</f>
        <v>JUEVES</v>
      </c>
      <c r="E158" s="249"/>
      <c r="F158" s="249" t="str">
        <f>VLOOKUP(WEEKDAY(F157,1),[8]TABLAS!$D$39:$E$45,2)</f>
        <v>MARTES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f>(C160+D160)</f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tr">
        <f>VLOOKUP(WEEKDAY(C160,1),[8]TABLAS!$D$39:$E$45,2)</f>
        <v>JUEVES</v>
      </c>
      <c r="F161" s="249" t="str">
        <f>VLOOKUP(WEEKDAY(F160,1),[8]TABLAS!$D$39:$E$45,2)</f>
        <v>SABADO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f>(C163+D163)</f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tr">
        <f>VLOOKUP(WEEKDAY(C163,1),[8]TABLAS!$D$39:$E$45,2)</f>
        <v>JUEVES</v>
      </c>
      <c r="F164" s="249" t="str">
        <f>VLOOKUP(WEEKDAY(F163,1),[8]TABLAS!$D$39:$E$45,2)</f>
        <v>DOMINGO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f>[8]CALCULOS!K126</f>
        <v>68.010000000000005</v>
      </c>
      <c r="J166" s="207">
        <f>[8]CALCULOS!H126</f>
        <v>14.46</v>
      </c>
      <c r="K166" s="209">
        <f>(I166+J166)</f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f>[8]CALCULOS!I175</f>
        <v>141.536</v>
      </c>
      <c r="K168" s="209">
        <f>I168+J168</f>
        <v>141.536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f>[8]CALCULOS!G276</f>
        <v>111.48</v>
      </c>
      <c r="K170" s="209">
        <f>I170</f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f>([8]CALCULOS!G291+[8]CALCULOS!G300)/TDT</f>
        <v>0.32</v>
      </c>
    </row>
    <row r="178" spans="2:11">
      <c r="D178" s="136" t="s">
        <v>93</v>
      </c>
      <c r="E178" s="137">
        <v>1</v>
      </c>
      <c r="G178" s="210" t="str">
        <f>VLOOKUP(E178,[8]TABLAS!D75:I79,3)</f>
        <v>CLASE I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f>([8]CALCULOS!G314/TDT)</f>
        <v>1.8</v>
      </c>
    </row>
    <row r="184" spans="2:11">
      <c r="B184" s="249">
        <v>51</v>
      </c>
      <c r="C184" s="125" t="s">
        <v>96</v>
      </c>
      <c r="K184" s="193">
        <f>IF(D31=TRUE,0,[8]CALCULOS!J345)</f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f>IF(H186=TRUE,[8]CALCULOS!J347,0)</f>
        <v>21.3</v>
      </c>
    </row>
    <row r="188" spans="2:11">
      <c r="B188" s="249">
        <v>53</v>
      </c>
      <c r="C188" s="121" t="s">
        <v>98</v>
      </c>
      <c r="K188" s="193">
        <f>[8]CALCULOS!G353</f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f>IF(G190=TRUE,[8]CALCULOS!G365,0)</f>
        <v>21.334900000000001</v>
      </c>
    </row>
    <row r="192" spans="2:11">
      <c r="B192" s="249">
        <v>55</v>
      </c>
      <c r="C192" s="121" t="s">
        <v>100</v>
      </c>
      <c r="G192" s="241" t="s">
        <v>101</v>
      </c>
      <c r="K192" s="193">
        <f>IF(H131=TRUE,0,IF(G192=TRUE,((([8]CALCULOS!K68+[8]CALCULOS!K70)/TDT)/SBP),0))</f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f>IF(G194=TRUE,(([8]CALCULOS!F389+[8]CALCULOS!K391+[8]CALCULOS!K386+[8]CALCULOS!F391)/TDT)/SBP,0)</f>
        <v>18.442299999999999</v>
      </c>
    </row>
    <row r="196" spans="2:11">
      <c r="B196" s="249">
        <v>58</v>
      </c>
      <c r="C196" s="121" t="s">
        <v>103</v>
      </c>
      <c r="K196" s="193">
        <f>[8]CALCULOS!G413</f>
        <v>193.23</v>
      </c>
    </row>
    <row r="198" spans="2:11">
      <c r="B198" s="249">
        <v>59</v>
      </c>
      <c r="C198" s="121" t="s">
        <v>104</v>
      </c>
      <c r="K198" s="193">
        <f>[8]CALCULOS!G423</f>
        <v>9.02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f>IF(E66&gt;0,([8]VARIABLES!C138)/SBP,0)</f>
        <v>7.4695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f>IF(G202=TRUE,(((ROUND(((10/100)*TDT),0)*[8]VARIABLES!C146)/TDT)/SBP),0)</f>
        <v>2.1341000000000001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f>IF(G204=TRUE,(([8]VARIABLES!C150/TDT)/SBP),0)</f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f>IF(G206=TRUE,(((TOM*[8]VARIABLES!C154)/TDT)/SBP),0)</f>
        <v>23.4755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f>(C211+D211)</f>
        <v>42980</v>
      </c>
      <c r="G211" s="222">
        <v>10</v>
      </c>
      <c r="H211" s="137" t="b">
        <v>1</v>
      </c>
      <c r="K211" s="193">
        <f>IF(H211=TRUE,(((G211*(2+(DPm-2))*[8]VARIABLES!C168)/TDT)/SBP),0)</f>
        <v>48.274099999999997</v>
      </c>
    </row>
    <row r="212" spans="2:11">
      <c r="B212" s="249"/>
      <c r="C212" s="249" t="str">
        <f>VLOOKUP(WEEKDAY(C211,1),[8]TABLAS!$D$39:$E$45,2)</f>
        <v>JUEVES</v>
      </c>
      <c r="E212" s="249"/>
      <c r="F212" s="249" t="str">
        <f>VLOOKUP(WEEKDAY(F211,1),[8]TABLAS!$D$39:$E$45,2)</f>
        <v>SABADO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f>IF(H214=TRUE,((DPm*[8]VARIABLES!C172)/SBP),0)</f>
        <v>149.38939999999999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f>((([8]CALCULOS!I427*SBP)*([8]CALCULOS!D427*DPsem))/TDT)/SBP</f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f>([8]CALCULOS!F435/TDT)/SBP</f>
        <v>0.83340000000000003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f>(([8]PERIODOS!F244*(DPm/12))/TDT)/SBP</f>
        <v>8.0000000000000004E-4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f>K222</f>
        <v>8.0000000000000004E-4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f>K224</f>
        <v>8.0000000000000004E-4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f>([8]PERIODOS!H257/TDT)/SBP</f>
        <v>8.9999999999999998E-4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f>([8]PERIODOS!H264/TDT)/SBP</f>
        <v>1.1999999999999999E-3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f>(SBP*F236*TDP)/SBP</f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f>(SBP*F238*TDP)/SBP</f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f>(SBP*F240*TDP)/SBP</f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f>(SBP*F242*TDP)/SBP</f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f>(J104+J106+J110+J118+J126+J141+J166)</f>
        <v>15.01</v>
      </c>
    </row>
    <row r="248" spans="2:15">
      <c r="I248" s="136" t="s">
        <v>129</v>
      </c>
      <c r="K248" s="193">
        <f>(K90+K96+K98+K100+K102+K104+K106+K108+K110+K113+K116+K118+K120+K122+K124+K126+K131+K139+K141+K154+K166+K168+K170+K176+K182+K184+K186+K188+K190+K192+K194+K196+K198+K200+K202+K204+K206+K211+K214+K216+K218+K220+K222+K224+K226+K228+K230+K236+K238+K240+K242)</f>
        <v>1314.4813999999999</v>
      </c>
    </row>
    <row r="251" spans="2:15">
      <c r="J251" s="136" t="s">
        <v>130</v>
      </c>
      <c r="K251" s="193">
        <f>TDP</f>
        <v>365</v>
      </c>
    </row>
    <row r="253" spans="2:15">
      <c r="J253" s="136" t="s">
        <v>131</v>
      </c>
      <c r="K253" s="193">
        <f>(K248+K251)</f>
        <v>1679.4813999999999</v>
      </c>
    </row>
    <row r="255" spans="2:15">
      <c r="J255" s="136" t="s">
        <v>46</v>
      </c>
      <c r="K255" s="193">
        <f>TDET</f>
        <v>232.19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tr">
        <f>"FACTOR DE COSTOS ASOCIADOS AL SALARIO CALCULADO SEGÚN OPCIONES INDICADAS "&amp;IF($H$131,"(INCLUYE CAMPAMENTO) ","")&amp;IF($I$96&lt;&gt;0,"(CON BONO)","(SIN BONO)")</f>
        <v>FACTOR DE COSTOS ASOCIADOS AL SALARIO CALCULADO SEGÚN OPCIONES INDICADAS (CON BONO)</v>
      </c>
      <c r="K257" s="216">
        <f>(K253/K255)-1</f>
        <v>6.2332000000000001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f>(((((([8]VARIABLES!C33*VUT))/SBP)*([8]PERIODOS!$J$41*30))+(K90+K98+K100+K102+K104+K106+K108+K110+K113+K116+K118+K120+K122+K124+K126+K139+K141+K154+K166+K168+K170+K176+K182+K184+K186+K188+K190+K192+K194+K196+K198+K200+K202+K204+K206+K211+K214+K216+K218+K220+K222+K224+K226+K228+K230+K236+K238+K240+K242)+TDP)/K255)-1</f>
        <v>6.2332000000000001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f>(((K90+K98+K100+K102+K104+K106+K108+K110+K113+K116+K118+K120+K122+K124+K126+K139+K141+K154+K166+K168+K170+K176+K182+K184+K186+K188+K190+K192+K194+K196+K198+K200+K202+K204+K206+K211+K214+K216+K218+K220+K222+K224+K226+K228+K230+K236+K238+K240+K242)+TDP)/K255)-1</f>
        <v>4.8269000000000002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f>(((((([8]CALCULOS!J91+[8]CALCULOS!J93+[8]CALCULOS!J95+[8]CALCULOS!J97)/1)/TDT)/SBP)+(K90+K98+K100+K102+K104+K106+K108+K110+K113+K116+K118+K120+K122+K124+K126+K139+K141+K154+K166+K168+K170+K176+K182+K184+K186+K188+K190+K192+K194+K196+K198+K200+K202+K204+K206+K211+K214+K216+K218+K220+K222+K224+K226+K228+K230+K236+K238+K240+K242)+TDP)/K255)-1</f>
        <v>17.911899999999999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80" fitToHeight="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168</v>
      </c>
      <c r="D6" s="283"/>
      <c r="E6" s="283"/>
      <c r="F6" s="283"/>
      <c r="G6" s="283"/>
      <c r="H6" s="283"/>
      <c r="I6" s="125"/>
      <c r="J6" s="132" t="s">
        <v>6</v>
      </c>
      <c r="K6" s="133">
        <v>42958.512128935203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7.3532000000000002</v>
      </c>
      <c r="D20" s="236"/>
      <c r="E20" s="237" t="s">
        <v>223</v>
      </c>
      <c r="F20" s="235">
        <v>5.4416000000000002</v>
      </c>
      <c r="G20" s="238"/>
      <c r="H20" s="238"/>
      <c r="I20" s="237" t="s">
        <v>224</v>
      </c>
      <c r="J20" s="235">
        <v>23.2287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2">
        <v>1</v>
      </c>
      <c r="C34" s="110"/>
      <c r="D34" s="111">
        <v>53</v>
      </c>
      <c r="E34" s="110"/>
      <c r="F34" s="114">
        <v>1</v>
      </c>
      <c r="G34" s="113">
        <v>1</v>
      </c>
      <c r="H34" s="152">
        <v>5445.7</v>
      </c>
      <c r="I34" s="153">
        <v>5445.7</v>
      </c>
      <c r="J34" s="249">
        <v>0</v>
      </c>
      <c r="K34" s="249">
        <v>0</v>
      </c>
    </row>
    <row r="35" spans="2:13">
      <c r="B35" s="110"/>
      <c r="C35" s="110"/>
      <c r="D35" s="110"/>
      <c r="E35" s="110"/>
      <c r="F35" s="110"/>
      <c r="G35" s="110"/>
      <c r="H35" s="147"/>
    </row>
    <row r="36" spans="2:13">
      <c r="B36" s="112">
        <v>2</v>
      </c>
      <c r="C36" s="110"/>
      <c r="D36" s="111">
        <v>31</v>
      </c>
      <c r="E36" s="110"/>
      <c r="F36" s="114">
        <v>2</v>
      </c>
      <c r="G36" s="113">
        <v>1</v>
      </c>
      <c r="H36" s="152">
        <v>4920.67</v>
      </c>
      <c r="I36" s="153">
        <v>9841.34</v>
      </c>
      <c r="J36" s="249">
        <v>0</v>
      </c>
      <c r="K36" s="249">
        <v>0</v>
      </c>
    </row>
    <row r="37" spans="2:13">
      <c r="B37" s="112"/>
      <c r="C37" s="110"/>
      <c r="D37" s="110"/>
      <c r="E37" s="110"/>
      <c r="F37" s="110"/>
      <c r="G37" s="110"/>
      <c r="H37" s="147"/>
    </row>
    <row r="38" spans="2:13">
      <c r="B38" s="112">
        <v>3</v>
      </c>
      <c r="C38" s="110"/>
      <c r="D38" s="111">
        <v>44</v>
      </c>
      <c r="E38" s="110"/>
      <c r="F38" s="114">
        <v>8</v>
      </c>
      <c r="G38" s="113">
        <v>1</v>
      </c>
      <c r="H38" s="152">
        <v>4920.67</v>
      </c>
      <c r="I38" s="153">
        <v>39365.360000000001</v>
      </c>
      <c r="J38" s="249">
        <v>0</v>
      </c>
      <c r="K38" s="249">
        <v>0</v>
      </c>
    </row>
    <row r="39" spans="2:13">
      <c r="B39" s="112"/>
      <c r="C39" s="110"/>
      <c r="D39" s="110"/>
      <c r="E39" s="110"/>
      <c r="F39" s="110"/>
      <c r="G39" s="110"/>
      <c r="H39" s="147"/>
    </row>
    <row r="40" spans="2:13">
      <c r="B40" s="112">
        <v>4</v>
      </c>
      <c r="C40" s="110"/>
      <c r="D40" s="111">
        <v>8</v>
      </c>
      <c r="E40" s="110"/>
      <c r="F40" s="114">
        <v>10</v>
      </c>
      <c r="G40" s="113">
        <v>1</v>
      </c>
      <c r="H40" s="152">
        <v>3924.05</v>
      </c>
      <c r="I40" s="153">
        <v>39240.5</v>
      </c>
      <c r="J40" s="249">
        <v>0</v>
      </c>
      <c r="K40" s="249">
        <v>0</v>
      </c>
    </row>
    <row r="41" spans="2:13">
      <c r="B41" s="112"/>
      <c r="C41" s="110"/>
      <c r="D41" s="110"/>
      <c r="E41" s="110"/>
      <c r="F41" s="110"/>
      <c r="G41" s="110"/>
      <c r="H41" s="147"/>
    </row>
    <row r="42" spans="2:13">
      <c r="B42" s="112">
        <v>5</v>
      </c>
      <c r="C42" s="110"/>
      <c r="D42" s="111">
        <v>14</v>
      </c>
      <c r="E42" s="110"/>
      <c r="F42" s="114">
        <v>1</v>
      </c>
      <c r="G42" s="113">
        <v>1</v>
      </c>
      <c r="H42" s="152">
        <v>4399.55</v>
      </c>
      <c r="I42" s="153">
        <v>4399.55</v>
      </c>
      <c r="J42" s="249">
        <v>0</v>
      </c>
      <c r="K42" s="249">
        <v>0</v>
      </c>
    </row>
    <row r="43" spans="2:13">
      <c r="B43" s="112"/>
      <c r="C43" s="110"/>
      <c r="D43" s="110"/>
      <c r="E43" s="110"/>
      <c r="F43" s="110"/>
      <c r="G43" s="110"/>
      <c r="H43" s="147"/>
    </row>
    <row r="44" spans="2:13">
      <c r="B44" s="112">
        <v>6</v>
      </c>
      <c r="C44" s="110"/>
      <c r="D44" s="111">
        <v>21</v>
      </c>
      <c r="E44" s="110"/>
      <c r="F44" s="114">
        <v>2</v>
      </c>
      <c r="G44" s="113">
        <v>1</v>
      </c>
      <c r="H44" s="152">
        <v>4096.1000000000004</v>
      </c>
      <c r="I44" s="153">
        <v>8192.2000000000007</v>
      </c>
      <c r="J44" s="249">
        <v>0</v>
      </c>
      <c r="K44" s="249">
        <v>0</v>
      </c>
      <c r="M44" s="147"/>
    </row>
    <row r="45" spans="2:13">
      <c r="B45" s="112"/>
      <c r="C45" s="110"/>
      <c r="D45" s="110"/>
      <c r="E45" s="110"/>
      <c r="F45" s="110"/>
      <c r="G45" s="110"/>
      <c r="H45" s="147"/>
    </row>
    <row r="46" spans="2:13">
      <c r="B46" s="112">
        <v>7</v>
      </c>
      <c r="C46" s="110"/>
      <c r="D46" s="111">
        <v>74</v>
      </c>
      <c r="E46" s="110"/>
      <c r="F46" s="114">
        <v>2</v>
      </c>
      <c r="G46" s="113">
        <v>1</v>
      </c>
      <c r="H46" s="152">
        <v>4920.67</v>
      </c>
      <c r="I46" s="153">
        <v>9841.34</v>
      </c>
      <c r="J46" s="249">
        <v>0</v>
      </c>
      <c r="K46" s="249">
        <v>2</v>
      </c>
      <c r="M46" s="147"/>
    </row>
    <row r="47" spans="2:13">
      <c r="B47" s="112"/>
      <c r="C47" s="110"/>
      <c r="D47" s="110"/>
      <c r="E47" s="110"/>
      <c r="F47" s="110"/>
      <c r="G47" s="110"/>
      <c r="H47" s="147"/>
    </row>
    <row r="48" spans="2:13">
      <c r="B48" s="112">
        <v>8</v>
      </c>
      <c r="C48" s="110"/>
      <c r="D48" s="111">
        <v>91</v>
      </c>
      <c r="E48" s="110"/>
      <c r="F48" s="114">
        <v>2</v>
      </c>
      <c r="G48" s="113">
        <v>1</v>
      </c>
      <c r="H48" s="152">
        <v>4920.67</v>
      </c>
      <c r="I48" s="153">
        <v>9841.34</v>
      </c>
      <c r="J48" s="249">
        <v>0</v>
      </c>
      <c r="K48" s="249">
        <v>0</v>
      </c>
    </row>
    <row r="49" spans="2:11">
      <c r="B49" s="112"/>
      <c r="C49" s="110"/>
      <c r="D49" s="110"/>
      <c r="E49" s="110"/>
      <c r="F49" s="110"/>
      <c r="G49" s="110"/>
      <c r="H49" s="147"/>
    </row>
    <row r="50" spans="2:11">
      <c r="B50" s="112">
        <v>9</v>
      </c>
      <c r="C50" s="110"/>
      <c r="D50" s="111">
        <v>103</v>
      </c>
      <c r="E50" s="110"/>
      <c r="F50" s="114">
        <v>1</v>
      </c>
      <c r="G50" s="113">
        <v>0</v>
      </c>
      <c r="H50" s="152">
        <v>3664.92</v>
      </c>
      <c r="I50" s="153">
        <v>3664.92</v>
      </c>
      <c r="J50" s="249">
        <v>1</v>
      </c>
      <c r="K50" s="249">
        <v>0</v>
      </c>
    </row>
    <row r="51" spans="2:11">
      <c r="B51" s="112"/>
      <c r="C51" s="110"/>
      <c r="D51" s="110"/>
      <c r="E51" s="110"/>
      <c r="F51" s="110"/>
      <c r="G51" s="110"/>
      <c r="H51" s="147"/>
    </row>
    <row r="52" spans="2:11">
      <c r="B52" s="112">
        <v>10</v>
      </c>
      <c r="C52" s="110"/>
      <c r="D52" s="111">
        <v>67</v>
      </c>
      <c r="E52" s="110"/>
      <c r="F52" s="114">
        <v>21</v>
      </c>
      <c r="G52" s="113">
        <v>1</v>
      </c>
      <c r="H52" s="152">
        <v>3664.92</v>
      </c>
      <c r="I52" s="153">
        <v>76963.320000000007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206795.57</v>
      </c>
      <c r="J54" s="224">
        <v>1</v>
      </c>
      <c r="K54" s="224">
        <v>2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4135.91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14.98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232.22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443.91680000000002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0.81240000000000001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5.4199999999999998E-2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5.16E-2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1.2910999999999999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1.9149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7.3532000000000002</v>
      </c>
      <c r="D133" s="236"/>
      <c r="E133" s="237" t="s">
        <v>223</v>
      </c>
      <c r="F133" s="235">
        <v>5.4416000000000002</v>
      </c>
      <c r="G133" s="238"/>
      <c r="H133" s="238"/>
      <c r="I133" s="237" t="s">
        <v>224</v>
      </c>
      <c r="J133" s="235">
        <v>23.2287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0.13289999999999999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141.53530000000001</v>
      </c>
      <c r="K168" s="209">
        <v>141.53530000000001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111.49</v>
      </c>
      <c r="K170" s="209">
        <v>111.49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0.32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21.54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21.583300000000001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25.072900000000001</v>
      </c>
    </row>
    <row r="196" spans="2:11">
      <c r="B196" s="249">
        <v>58</v>
      </c>
      <c r="C196" s="121" t="s">
        <v>103</v>
      </c>
      <c r="K196" s="193">
        <v>197.26009999999999</v>
      </c>
    </row>
    <row r="198" spans="2:11">
      <c r="B198" s="249">
        <v>59</v>
      </c>
      <c r="C198" s="121" t="s">
        <v>104</v>
      </c>
      <c r="K198" s="193">
        <v>9.125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10.154999999999999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2.9014000000000002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63.831200000000003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65.630099999999999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203.0992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1.1200000000000001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1.1000000000000001E-3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1.1000000000000001E-3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1.1000000000000001E-3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1.2999999999999999E-3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1.6000000000000001E-3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1574.7836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1939.7836</v>
      </c>
    </row>
    <row r="255" spans="2:15">
      <c r="J255" s="136" t="s">
        <v>46</v>
      </c>
      <c r="K255" s="193">
        <v>232.22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7.3532000000000002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7.3532000000000002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5.4416000000000002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23.2287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231</v>
      </c>
      <c r="D6" s="283"/>
      <c r="E6" s="283"/>
      <c r="F6" s="283"/>
      <c r="G6" s="283"/>
      <c r="H6" s="283"/>
      <c r="I6" s="125"/>
      <c r="J6" s="132" t="s">
        <v>6</v>
      </c>
      <c r="K6" s="133">
        <v>42958.513101041703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7.1265999999999998</v>
      </c>
      <c r="D20" s="236"/>
      <c r="E20" s="237" t="s">
        <v>223</v>
      </c>
      <c r="F20" s="235">
        <v>5.3647</v>
      </c>
      <c r="G20" s="238"/>
      <c r="H20" s="238"/>
      <c r="I20" s="237" t="s">
        <v>224</v>
      </c>
      <c r="J20" s="235">
        <v>21.758800000000001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08">
        <v>1</v>
      </c>
      <c r="C34" s="107"/>
      <c r="D34" s="109">
        <v>51</v>
      </c>
      <c r="E34" s="107"/>
      <c r="F34" s="106">
        <v>1</v>
      </c>
      <c r="G34" s="115">
        <v>1</v>
      </c>
      <c r="H34" s="152">
        <v>5445.7</v>
      </c>
      <c r="I34" s="153">
        <v>5445.7</v>
      </c>
      <c r="J34" s="249">
        <v>0</v>
      </c>
      <c r="K34" s="249">
        <v>0</v>
      </c>
    </row>
    <row r="35" spans="2:13">
      <c r="B35" s="107"/>
      <c r="C35" s="107"/>
      <c r="D35" s="107"/>
      <c r="E35" s="107"/>
      <c r="F35" s="107"/>
      <c r="G35" s="107"/>
      <c r="H35" s="147"/>
    </row>
    <row r="36" spans="2:13">
      <c r="B36" s="108">
        <v>2</v>
      </c>
      <c r="C36" s="107"/>
      <c r="D36" s="109">
        <v>31</v>
      </c>
      <c r="E36" s="107"/>
      <c r="F36" s="106">
        <v>4</v>
      </c>
      <c r="G36" s="115">
        <v>1</v>
      </c>
      <c r="H36" s="152">
        <v>4920.67</v>
      </c>
      <c r="I36" s="153">
        <v>19682.68</v>
      </c>
      <c r="J36" s="249">
        <v>0</v>
      </c>
      <c r="K36" s="249">
        <v>0</v>
      </c>
    </row>
    <row r="37" spans="2:13">
      <c r="B37" s="108"/>
      <c r="C37" s="107"/>
      <c r="D37" s="107"/>
      <c r="E37" s="107"/>
      <c r="F37" s="107"/>
      <c r="G37" s="107"/>
      <c r="H37" s="147"/>
    </row>
    <row r="38" spans="2:13">
      <c r="B38" s="108">
        <v>3</v>
      </c>
      <c r="C38" s="107"/>
      <c r="D38" s="109">
        <v>40</v>
      </c>
      <c r="E38" s="107"/>
      <c r="F38" s="106">
        <v>7</v>
      </c>
      <c r="G38" s="115">
        <v>1</v>
      </c>
      <c r="H38" s="152">
        <v>4920.67</v>
      </c>
      <c r="I38" s="153">
        <v>34444.69</v>
      </c>
      <c r="J38" s="249">
        <v>0</v>
      </c>
      <c r="K38" s="249">
        <v>0</v>
      </c>
    </row>
    <row r="39" spans="2:13">
      <c r="B39" s="108"/>
      <c r="C39" s="107"/>
      <c r="D39" s="107"/>
      <c r="E39" s="107"/>
      <c r="F39" s="107"/>
      <c r="G39" s="107"/>
      <c r="H39" s="147"/>
    </row>
    <row r="40" spans="2:13">
      <c r="B40" s="108">
        <v>4</v>
      </c>
      <c r="C40" s="107"/>
      <c r="D40" s="109">
        <v>66</v>
      </c>
      <c r="E40" s="107"/>
      <c r="F40" s="106">
        <v>7</v>
      </c>
      <c r="G40" s="115">
        <v>1</v>
      </c>
      <c r="H40" s="152">
        <v>4920.67</v>
      </c>
      <c r="I40" s="153">
        <v>34444.69</v>
      </c>
      <c r="J40" s="249">
        <v>0</v>
      </c>
      <c r="K40" s="249">
        <v>0</v>
      </c>
    </row>
    <row r="41" spans="2:13">
      <c r="B41" s="108"/>
      <c r="C41" s="107"/>
      <c r="D41" s="107"/>
      <c r="E41" s="107"/>
      <c r="F41" s="107"/>
      <c r="G41" s="107"/>
      <c r="H41" s="147"/>
    </row>
    <row r="42" spans="2:13">
      <c r="B42" s="108">
        <v>5</v>
      </c>
      <c r="C42" s="107"/>
      <c r="D42" s="109">
        <v>73</v>
      </c>
      <c r="E42" s="107"/>
      <c r="F42" s="106">
        <v>1</v>
      </c>
      <c r="G42" s="115">
        <v>1</v>
      </c>
      <c r="H42" s="152">
        <v>5131.17</v>
      </c>
      <c r="I42" s="153">
        <v>5131.17</v>
      </c>
      <c r="J42" s="249">
        <v>0</v>
      </c>
      <c r="K42" s="249">
        <v>1</v>
      </c>
    </row>
    <row r="43" spans="2:13">
      <c r="B43" s="108"/>
      <c r="C43" s="107"/>
      <c r="D43" s="107"/>
      <c r="E43" s="107"/>
      <c r="F43" s="107"/>
      <c r="G43" s="107"/>
      <c r="H43" s="147"/>
    </row>
    <row r="44" spans="2:13">
      <c r="B44" s="108">
        <v>6</v>
      </c>
      <c r="C44" s="107"/>
      <c r="D44" s="109">
        <v>102</v>
      </c>
      <c r="E44" s="107"/>
      <c r="F44" s="106">
        <v>4</v>
      </c>
      <c r="G44" s="115">
        <v>1</v>
      </c>
      <c r="H44" s="152">
        <v>4920.67</v>
      </c>
      <c r="I44" s="153">
        <v>19682.68</v>
      </c>
      <c r="J44" s="249">
        <v>0</v>
      </c>
      <c r="K44" s="249">
        <v>0</v>
      </c>
      <c r="M44" s="147"/>
    </row>
    <row r="45" spans="2:13">
      <c r="B45" s="108"/>
      <c r="C45" s="107"/>
      <c r="D45" s="107"/>
      <c r="E45" s="107"/>
      <c r="F45" s="107"/>
      <c r="G45" s="107"/>
      <c r="H45" s="147"/>
    </row>
    <row r="46" spans="2:13">
      <c r="B46" s="108">
        <v>7</v>
      </c>
      <c r="C46" s="107"/>
      <c r="D46" s="109">
        <v>97</v>
      </c>
      <c r="E46" s="107"/>
      <c r="F46" s="106">
        <v>4</v>
      </c>
      <c r="G46" s="115">
        <v>1</v>
      </c>
      <c r="H46" s="152">
        <v>4920.67</v>
      </c>
      <c r="I46" s="153">
        <v>19682.68</v>
      </c>
      <c r="J46" s="249">
        <v>0</v>
      </c>
      <c r="K46" s="249">
        <v>0</v>
      </c>
      <c r="M46" s="147"/>
    </row>
    <row r="47" spans="2:13">
      <c r="B47" s="108"/>
      <c r="C47" s="107"/>
      <c r="D47" s="107"/>
      <c r="E47" s="107"/>
      <c r="F47" s="107"/>
      <c r="G47" s="107"/>
      <c r="H47" s="147"/>
    </row>
    <row r="48" spans="2:13">
      <c r="B48" s="108">
        <v>8</v>
      </c>
      <c r="C48" s="107"/>
      <c r="D48" s="109">
        <v>71</v>
      </c>
      <c r="E48" s="107"/>
      <c r="F48" s="106">
        <v>2</v>
      </c>
      <c r="G48" s="115">
        <v>1</v>
      </c>
      <c r="H48" s="152">
        <v>6277.04</v>
      </c>
      <c r="I48" s="153">
        <v>12554.08</v>
      </c>
      <c r="J48" s="249">
        <v>0</v>
      </c>
      <c r="K48" s="249">
        <v>2</v>
      </c>
    </row>
    <row r="49" spans="2:11">
      <c r="B49" s="108"/>
      <c r="C49" s="107"/>
      <c r="D49" s="107"/>
      <c r="E49" s="107"/>
      <c r="F49" s="107"/>
      <c r="G49" s="107"/>
      <c r="H49" s="147"/>
    </row>
    <row r="50" spans="2:11">
      <c r="B50" s="108">
        <v>9</v>
      </c>
      <c r="C50" s="107"/>
      <c r="D50" s="109">
        <v>103</v>
      </c>
      <c r="E50" s="107"/>
      <c r="F50" s="106">
        <v>1</v>
      </c>
      <c r="G50" s="115">
        <v>0</v>
      </c>
      <c r="H50" s="152">
        <v>3664.92</v>
      </c>
      <c r="I50" s="153">
        <v>3664.92</v>
      </c>
      <c r="J50" s="249">
        <v>1</v>
      </c>
      <c r="K50" s="249">
        <v>0</v>
      </c>
    </row>
    <row r="51" spans="2:11">
      <c r="B51" s="108"/>
      <c r="C51" s="107"/>
      <c r="D51" s="107"/>
      <c r="E51" s="107"/>
      <c r="F51" s="107"/>
      <c r="G51" s="107"/>
      <c r="H51" s="147"/>
    </row>
    <row r="52" spans="2:11">
      <c r="B52" s="108">
        <v>10</v>
      </c>
      <c r="C52" s="107"/>
      <c r="D52" s="109">
        <v>67</v>
      </c>
      <c r="E52" s="107"/>
      <c r="F52" s="106">
        <v>19</v>
      </c>
      <c r="G52" s="115">
        <v>1</v>
      </c>
      <c r="H52" s="152">
        <v>3664.92</v>
      </c>
      <c r="I52" s="153">
        <v>69633.48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224366.77</v>
      </c>
      <c r="J54" s="224">
        <v>1</v>
      </c>
      <c r="K54" s="224">
        <v>3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4487.34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14.98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232.22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409.15109999999999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0.74880000000000002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5.3100000000000001E-2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1.7649999999999999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7.1265999999999998</v>
      </c>
      <c r="D133" s="236"/>
      <c r="E133" s="237" t="s">
        <v>223</v>
      </c>
      <c r="F133" s="235">
        <v>5.3647</v>
      </c>
      <c r="G133" s="238"/>
      <c r="H133" s="238"/>
      <c r="I133" s="237" t="s">
        <v>224</v>
      </c>
      <c r="J133" s="235">
        <v>21.758800000000001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0.1225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141.5324</v>
      </c>
      <c r="K168" s="209">
        <v>141.5324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0.32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19.86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19.893000000000001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23.109300000000001</v>
      </c>
    </row>
    <row r="196" spans="2:11">
      <c r="B196" s="249">
        <v>58</v>
      </c>
      <c r="C196" s="121" t="s">
        <v>103</v>
      </c>
      <c r="K196" s="193">
        <v>183.4521</v>
      </c>
    </row>
    <row r="198" spans="2:11">
      <c r="B198" s="249">
        <v>59</v>
      </c>
      <c r="C198" s="121" t="s">
        <v>104</v>
      </c>
      <c r="K198" s="193">
        <v>8.4102999999999994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9.3597000000000001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2.6741999999999999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88.2483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60.490200000000002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187.19329999999999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1.1200000000000001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1E-3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1E-3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1E-3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1.1999999999999999E-3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1.5E-3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1522.1704999999999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1887.1704999999999</v>
      </c>
    </row>
    <row r="255" spans="2:15">
      <c r="J255" s="136" t="s">
        <v>46</v>
      </c>
      <c r="K255" s="193">
        <v>232.22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7.1265999999999998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7.1265999999999998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5.3647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21.758800000000001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173</v>
      </c>
      <c r="D6" s="283"/>
      <c r="E6" s="283"/>
      <c r="F6" s="283"/>
      <c r="G6" s="283"/>
      <c r="H6" s="283"/>
      <c r="I6" s="125"/>
      <c r="J6" s="132" t="s">
        <v>6</v>
      </c>
      <c r="K6" s="133">
        <v>42958.515173958302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180</v>
      </c>
      <c r="H18" s="136" t="s">
        <v>13</v>
      </c>
      <c r="I18" s="197">
        <v>43130</v>
      </c>
    </row>
    <row r="19" spans="2:11" ht="13.5" customHeight="1">
      <c r="D19" s="249" t="s">
        <v>138</v>
      </c>
      <c r="I19" s="249" t="s">
        <v>136</v>
      </c>
    </row>
    <row r="20" spans="2:11" ht="11.25" customHeight="1">
      <c r="B20" s="234" t="s">
        <v>222</v>
      </c>
      <c r="C20" s="235">
        <v>7.2911999999999999</v>
      </c>
      <c r="D20" s="236"/>
      <c r="E20" s="237" t="s">
        <v>223</v>
      </c>
      <c r="F20" s="235">
        <v>5.5094000000000003</v>
      </c>
      <c r="G20" s="238"/>
      <c r="H20" s="238"/>
      <c r="I20" s="237" t="s">
        <v>224</v>
      </c>
      <c r="J20" s="235">
        <v>22.9176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245">
        <v>1</v>
      </c>
      <c r="C34" s="243"/>
      <c r="D34" s="244">
        <v>49</v>
      </c>
      <c r="E34" s="243"/>
      <c r="F34" s="247">
        <v>1</v>
      </c>
      <c r="G34" s="246">
        <v>1</v>
      </c>
      <c r="H34" s="152">
        <v>6277.04</v>
      </c>
      <c r="I34" s="153">
        <v>6277.04</v>
      </c>
      <c r="J34" s="249">
        <v>0</v>
      </c>
      <c r="K34" s="249">
        <v>0</v>
      </c>
    </row>
    <row r="35" spans="2:13">
      <c r="B35" s="243"/>
      <c r="C35" s="243"/>
      <c r="D35" s="243"/>
      <c r="E35" s="243"/>
      <c r="F35" s="243"/>
      <c r="G35" s="243"/>
      <c r="H35" s="147"/>
    </row>
    <row r="36" spans="2:13">
      <c r="B36" s="245">
        <v>2</v>
      </c>
      <c r="C36" s="243"/>
      <c r="D36" s="244">
        <v>2</v>
      </c>
      <c r="E36" s="243"/>
      <c r="F36" s="247">
        <v>2</v>
      </c>
      <c r="G36" s="246">
        <v>1</v>
      </c>
      <c r="H36" s="152">
        <v>4920.67</v>
      </c>
      <c r="I36" s="153">
        <v>9841.34</v>
      </c>
      <c r="J36" s="249">
        <v>0</v>
      </c>
      <c r="K36" s="249">
        <v>0</v>
      </c>
    </row>
    <row r="37" spans="2:13">
      <c r="B37" s="245"/>
      <c r="C37" s="243"/>
      <c r="D37" s="243"/>
      <c r="E37" s="243"/>
      <c r="F37" s="243"/>
      <c r="G37" s="243"/>
      <c r="H37" s="147"/>
    </row>
    <row r="38" spans="2:13">
      <c r="B38" s="245">
        <v>3</v>
      </c>
      <c r="C38" s="243"/>
      <c r="D38" s="244">
        <v>12</v>
      </c>
      <c r="E38" s="243"/>
      <c r="F38" s="247">
        <v>1</v>
      </c>
      <c r="G38" s="246">
        <v>1</v>
      </c>
      <c r="H38" s="152">
        <v>4920.67</v>
      </c>
      <c r="I38" s="153">
        <v>4920.67</v>
      </c>
      <c r="J38" s="249">
        <v>0</v>
      </c>
      <c r="K38" s="249">
        <v>0</v>
      </c>
    </row>
    <row r="39" spans="2:13">
      <c r="B39" s="245"/>
      <c r="C39" s="243"/>
      <c r="D39" s="243"/>
      <c r="E39" s="243"/>
      <c r="F39" s="243"/>
      <c r="G39" s="243"/>
      <c r="H39" s="147"/>
    </row>
    <row r="40" spans="2:13">
      <c r="B40" s="245">
        <v>4</v>
      </c>
      <c r="C40" s="243"/>
      <c r="D40" s="244">
        <v>16</v>
      </c>
      <c r="E40" s="243"/>
      <c r="F40" s="247">
        <v>2</v>
      </c>
      <c r="G40" s="246">
        <v>1</v>
      </c>
      <c r="H40" s="152">
        <v>4920.67</v>
      </c>
      <c r="I40" s="153">
        <v>9841.34</v>
      </c>
      <c r="J40" s="249">
        <v>0</v>
      </c>
      <c r="K40" s="249">
        <v>0</v>
      </c>
    </row>
    <row r="41" spans="2:13">
      <c r="B41" s="245"/>
      <c r="C41" s="243"/>
      <c r="D41" s="243"/>
      <c r="E41" s="243"/>
      <c r="F41" s="243"/>
      <c r="G41" s="243"/>
      <c r="H41" s="147"/>
    </row>
    <row r="42" spans="2:13">
      <c r="B42" s="245">
        <v>5</v>
      </c>
      <c r="C42" s="243"/>
      <c r="D42" s="244">
        <v>93</v>
      </c>
      <c r="E42" s="243"/>
      <c r="F42" s="247">
        <v>2</v>
      </c>
      <c r="G42" s="246">
        <v>1</v>
      </c>
      <c r="H42" s="152">
        <v>4920.67</v>
      </c>
      <c r="I42" s="153">
        <v>9841.34</v>
      </c>
      <c r="J42" s="249">
        <v>0</v>
      </c>
      <c r="K42" s="249">
        <v>0</v>
      </c>
    </row>
    <row r="43" spans="2:13">
      <c r="B43" s="245"/>
      <c r="C43" s="243"/>
      <c r="D43" s="243"/>
      <c r="E43" s="243"/>
      <c r="F43" s="243"/>
      <c r="G43" s="243"/>
      <c r="H43" s="147"/>
    </row>
    <row r="44" spans="2:13">
      <c r="B44" s="245">
        <v>6</v>
      </c>
      <c r="C44" s="243"/>
      <c r="D44" s="244">
        <v>31</v>
      </c>
      <c r="E44" s="243"/>
      <c r="F44" s="247">
        <v>2</v>
      </c>
      <c r="G44" s="246">
        <v>1</v>
      </c>
      <c r="H44" s="152">
        <v>4920.67</v>
      </c>
      <c r="I44" s="153">
        <v>9841.34</v>
      </c>
      <c r="J44" s="249">
        <v>0</v>
      </c>
      <c r="K44" s="249">
        <v>0</v>
      </c>
      <c r="M44" s="147"/>
    </row>
    <row r="45" spans="2:13">
      <c r="B45" s="245"/>
      <c r="C45" s="243"/>
      <c r="D45" s="243"/>
      <c r="E45" s="243"/>
      <c r="F45" s="243"/>
      <c r="G45" s="243"/>
      <c r="H45" s="147"/>
    </row>
    <row r="46" spans="2:13">
      <c r="B46" s="245">
        <v>7</v>
      </c>
      <c r="C46" s="243"/>
      <c r="D46" s="244">
        <v>91</v>
      </c>
      <c r="E46" s="243"/>
      <c r="F46" s="247">
        <v>2</v>
      </c>
      <c r="G46" s="246">
        <v>1</v>
      </c>
      <c r="H46" s="152">
        <v>4920.67</v>
      </c>
      <c r="I46" s="153">
        <v>9841.34</v>
      </c>
      <c r="J46" s="249">
        <v>0</v>
      </c>
      <c r="K46" s="249">
        <v>0</v>
      </c>
      <c r="M46" s="147"/>
    </row>
    <row r="47" spans="2:13">
      <c r="B47" s="245"/>
      <c r="C47" s="243"/>
      <c r="D47" s="243"/>
      <c r="E47" s="243"/>
      <c r="F47" s="243"/>
      <c r="G47" s="243"/>
      <c r="H47" s="147"/>
    </row>
    <row r="48" spans="2:13">
      <c r="B48" s="245">
        <v>8</v>
      </c>
      <c r="C48" s="243"/>
      <c r="D48" s="244">
        <v>21</v>
      </c>
      <c r="E48" s="243"/>
      <c r="F48" s="247">
        <v>1</v>
      </c>
      <c r="G48" s="246">
        <v>1</v>
      </c>
      <c r="H48" s="152">
        <v>4096.1000000000004</v>
      </c>
      <c r="I48" s="153">
        <v>4096.1000000000004</v>
      </c>
      <c r="J48" s="249">
        <v>0</v>
      </c>
      <c r="K48" s="249">
        <v>0</v>
      </c>
    </row>
    <row r="49" spans="2:11">
      <c r="B49" s="245"/>
      <c r="C49" s="243"/>
      <c r="D49" s="243"/>
      <c r="E49" s="243"/>
      <c r="F49" s="243"/>
      <c r="G49" s="243"/>
      <c r="H49" s="147"/>
    </row>
    <row r="50" spans="2:11">
      <c r="B50" s="245">
        <v>9</v>
      </c>
      <c r="C50" s="243"/>
      <c r="D50" s="244">
        <v>8</v>
      </c>
      <c r="E50" s="243"/>
      <c r="F50" s="247">
        <v>11</v>
      </c>
      <c r="G50" s="246">
        <v>0</v>
      </c>
      <c r="H50" s="152">
        <v>3924.05</v>
      </c>
      <c r="I50" s="153">
        <v>43164.55</v>
      </c>
      <c r="J50" s="249">
        <v>0</v>
      </c>
      <c r="K50" s="249">
        <v>0</v>
      </c>
    </row>
    <row r="51" spans="2:11">
      <c r="B51" s="245"/>
      <c r="C51" s="243"/>
      <c r="D51" s="243"/>
      <c r="E51" s="243"/>
      <c r="F51" s="243"/>
      <c r="G51" s="243"/>
      <c r="H51" s="147"/>
    </row>
    <row r="52" spans="2:11">
      <c r="B52" s="245">
        <v>10</v>
      </c>
      <c r="C52" s="243"/>
      <c r="D52" s="244">
        <v>67</v>
      </c>
      <c r="E52" s="243"/>
      <c r="F52" s="247">
        <v>26</v>
      </c>
      <c r="G52" s="246">
        <v>1</v>
      </c>
      <c r="H52" s="152">
        <v>3664.92</v>
      </c>
      <c r="I52" s="153">
        <v>95287.92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202952.98</v>
      </c>
      <c r="J54" s="224">
        <v>0</v>
      </c>
      <c r="K54" s="224">
        <v>0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4059.06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0.5</v>
      </c>
      <c r="E60" s="165" t="s">
        <v>38</v>
      </c>
      <c r="F60" s="167">
        <v>6</v>
      </c>
      <c r="G60" s="165" t="s">
        <v>39</v>
      </c>
      <c r="H60" s="167">
        <v>26</v>
      </c>
      <c r="I60" s="165" t="s">
        <v>40</v>
      </c>
      <c r="J60" s="167">
        <v>180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26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4.9000000000000004</v>
      </c>
      <c r="H64" s="170" t="s">
        <v>238</v>
      </c>
      <c r="I64" s="135">
        <v>26</v>
      </c>
    </row>
    <row r="66" spans="2:11" ht="11.25" customHeight="1">
      <c r="D66" s="172" t="s">
        <v>239</v>
      </c>
      <c r="E66" s="183">
        <v>89.75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180</v>
      </c>
      <c r="E76" s="173" t="s">
        <v>41</v>
      </c>
      <c r="F76" s="125"/>
      <c r="G76" s="171" t="s">
        <v>240</v>
      </c>
      <c r="H76" s="214">
        <v>1</v>
      </c>
      <c r="I76" s="173" t="s">
        <v>41</v>
      </c>
    </row>
    <row r="78" spans="2:11">
      <c r="C78" s="170" t="s">
        <v>241</v>
      </c>
      <c r="D78" s="214">
        <v>26</v>
      </c>
      <c r="E78" s="173" t="s">
        <v>41</v>
      </c>
      <c r="F78" s="125"/>
      <c r="G78" s="172" t="s">
        <v>242</v>
      </c>
      <c r="H78" s="138">
        <v>13</v>
      </c>
      <c r="I78" s="173" t="s">
        <v>41</v>
      </c>
      <c r="J78" s="161"/>
    </row>
    <row r="80" spans="2:11">
      <c r="C80" s="168" t="s">
        <v>243</v>
      </c>
      <c r="D80" s="214">
        <v>8.17</v>
      </c>
      <c r="E80" s="173" t="s">
        <v>41</v>
      </c>
      <c r="G80" s="169" t="s">
        <v>244</v>
      </c>
      <c r="H80" s="214">
        <v>4.9000000000000004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126.93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226.16069999999999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0.82779999999999998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5.45E-2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2000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1.3156000000000001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0.97560000000000002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3.6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3.6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3.6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7.2911999999999999</v>
      </c>
      <c r="D133" s="236"/>
      <c r="E133" s="237" t="s">
        <v>223</v>
      </c>
      <c r="F133" s="235">
        <v>5.5094000000000003</v>
      </c>
      <c r="G133" s="238"/>
      <c r="H133" s="238"/>
      <c r="I133" s="237" t="s">
        <v>224</v>
      </c>
      <c r="J133" s="235">
        <v>22.9176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30.78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0.13539999999999999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36</v>
      </c>
      <c r="J166" s="207">
        <v>7.65</v>
      </c>
      <c r="K166" s="209">
        <v>43.65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90.844099999999997</v>
      </c>
      <c r="K168" s="209">
        <v>90.844099999999997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71.94</v>
      </c>
      <c r="K170" s="209">
        <v>71.94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0.46</v>
      </c>
    </row>
    <row r="178" spans="2:11">
      <c r="D178" s="136" t="s">
        <v>93</v>
      </c>
      <c r="E178" s="137">
        <v>5</v>
      </c>
      <c r="G178" s="210" t="s">
        <v>234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0.9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10.82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20.267399999999999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13.653</v>
      </c>
    </row>
    <row r="196" spans="2:11">
      <c r="B196" s="249">
        <v>58</v>
      </c>
      <c r="C196" s="121" t="s">
        <v>103</v>
      </c>
      <c r="K196" s="193">
        <v>135.57669999999999</v>
      </c>
    </row>
    <row r="198" spans="2:11">
      <c r="B198" s="249">
        <v>59</v>
      </c>
      <c r="C198" s="121" t="s">
        <v>104</v>
      </c>
      <c r="K198" s="193">
        <v>6.3956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10.347200000000001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2.9563000000000001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0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33.436300000000003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103.4722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0.52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0.64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5.0000000000000001E-4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5.0000000000000001E-4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5.0000000000000001E-4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0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0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19.8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3.6</v>
      </c>
    </row>
    <row r="240" spans="2:11">
      <c r="B240" s="249">
        <v>36</v>
      </c>
      <c r="C240" s="121" t="s">
        <v>126</v>
      </c>
      <c r="F240" s="213">
        <v>0.02</v>
      </c>
      <c r="K240" s="193">
        <v>3.6</v>
      </c>
    </row>
    <row r="242" spans="2:15">
      <c r="B242" s="249">
        <v>15</v>
      </c>
      <c r="C242" s="125" t="s">
        <v>127</v>
      </c>
      <c r="F242" s="213">
        <v>0.02</v>
      </c>
      <c r="K242" s="193">
        <v>3.6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8.17</v>
      </c>
    </row>
    <row r="248" spans="2:15">
      <c r="I248" s="136" t="s">
        <v>129</v>
      </c>
      <c r="K248" s="193">
        <v>872.40139999999997</v>
      </c>
    </row>
    <row r="251" spans="2:15">
      <c r="J251" s="136" t="s">
        <v>130</v>
      </c>
      <c r="K251" s="193">
        <v>180</v>
      </c>
    </row>
    <row r="253" spans="2:15">
      <c r="J253" s="136" t="s">
        <v>131</v>
      </c>
      <c r="K253" s="193">
        <v>1052.4014</v>
      </c>
    </row>
    <row r="255" spans="2:15">
      <c r="J255" s="136" t="s">
        <v>46</v>
      </c>
      <c r="K255" s="193">
        <v>126.93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7.2911999999999999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7.2911999999999999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5.5094000000000003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22.9176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169</v>
      </c>
      <c r="D6" s="283"/>
      <c r="E6" s="283"/>
      <c r="F6" s="283"/>
      <c r="G6" s="283"/>
      <c r="H6" s="283"/>
      <c r="I6" s="125"/>
      <c r="J6" s="132" t="s">
        <v>6</v>
      </c>
      <c r="K6" s="133">
        <v>42958.5204675926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/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7.4882</v>
      </c>
      <c r="D20" s="236"/>
      <c r="E20" s="237" t="s">
        <v>223</v>
      </c>
      <c r="F20" s="235">
        <v>5.5205000000000002</v>
      </c>
      <c r="G20" s="238"/>
      <c r="H20" s="238"/>
      <c r="I20" s="237" t="s">
        <v>224</v>
      </c>
      <c r="J20" s="235">
        <v>23.8292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2">
        <v>1</v>
      </c>
      <c r="C34" s="110"/>
      <c r="D34" s="111">
        <v>49</v>
      </c>
      <c r="E34" s="110"/>
      <c r="F34" s="114">
        <v>1</v>
      </c>
      <c r="G34" s="113">
        <v>1</v>
      </c>
      <c r="H34" s="152">
        <v>6277.04</v>
      </c>
      <c r="I34" s="153">
        <v>6277.04</v>
      </c>
      <c r="J34" s="249">
        <v>0</v>
      </c>
      <c r="K34" s="249">
        <v>0</v>
      </c>
    </row>
    <row r="35" spans="2:13">
      <c r="B35" s="110"/>
      <c r="C35" s="110"/>
      <c r="D35" s="110"/>
      <c r="E35" s="110"/>
      <c r="F35" s="110"/>
      <c r="G35" s="110"/>
      <c r="H35" s="147"/>
    </row>
    <row r="36" spans="2:13">
      <c r="B36" s="112">
        <v>2</v>
      </c>
      <c r="C36" s="110"/>
      <c r="D36" s="111">
        <v>14</v>
      </c>
      <c r="E36" s="110"/>
      <c r="F36" s="114">
        <v>1</v>
      </c>
      <c r="G36" s="113">
        <v>1</v>
      </c>
      <c r="H36" s="152">
        <v>4399.55</v>
      </c>
      <c r="I36" s="153">
        <v>4399.55</v>
      </c>
      <c r="J36" s="249">
        <v>0</v>
      </c>
      <c r="K36" s="249">
        <v>0</v>
      </c>
    </row>
    <row r="37" spans="2:13">
      <c r="B37" s="112"/>
      <c r="C37" s="110"/>
      <c r="D37" s="110"/>
      <c r="E37" s="110"/>
      <c r="F37" s="110"/>
      <c r="G37" s="110"/>
      <c r="H37" s="147"/>
    </row>
    <row r="38" spans="2:13">
      <c r="B38" s="112">
        <v>3</v>
      </c>
      <c r="C38" s="110"/>
      <c r="D38" s="111">
        <v>69</v>
      </c>
      <c r="E38" s="110"/>
      <c r="F38" s="114">
        <v>1</v>
      </c>
      <c r="G38" s="113">
        <v>1</v>
      </c>
      <c r="H38" s="152">
        <v>4399.55</v>
      </c>
      <c r="I38" s="153">
        <v>4399.55</v>
      </c>
      <c r="J38" s="249">
        <v>0</v>
      </c>
      <c r="K38" s="249">
        <v>0</v>
      </c>
    </row>
    <row r="39" spans="2:13">
      <c r="B39" s="112"/>
      <c r="C39" s="110"/>
      <c r="D39" s="110"/>
      <c r="E39" s="110"/>
      <c r="F39" s="110"/>
      <c r="G39" s="110"/>
      <c r="H39" s="147"/>
    </row>
    <row r="40" spans="2:13">
      <c r="B40" s="112">
        <v>4</v>
      </c>
      <c r="C40" s="110"/>
      <c r="D40" s="111">
        <v>71</v>
      </c>
      <c r="E40" s="110"/>
      <c r="F40" s="114">
        <v>1</v>
      </c>
      <c r="G40" s="113">
        <v>1</v>
      </c>
      <c r="H40" s="152">
        <v>6277.04</v>
      </c>
      <c r="I40" s="153">
        <v>6277.04</v>
      </c>
      <c r="J40" s="249">
        <v>0</v>
      </c>
      <c r="K40" s="249">
        <v>1</v>
      </c>
    </row>
    <row r="41" spans="2:13">
      <c r="B41" s="112"/>
      <c r="C41" s="110"/>
      <c r="D41" s="110"/>
      <c r="E41" s="110"/>
      <c r="F41" s="110"/>
      <c r="G41" s="110"/>
      <c r="H41" s="147"/>
    </row>
    <row r="42" spans="2:13">
      <c r="B42" s="112">
        <v>5</v>
      </c>
      <c r="C42" s="110"/>
      <c r="D42" s="111">
        <v>8</v>
      </c>
      <c r="E42" s="110"/>
      <c r="F42" s="114">
        <v>8</v>
      </c>
      <c r="G42" s="113">
        <v>1</v>
      </c>
      <c r="H42" s="152">
        <v>3924.05</v>
      </c>
      <c r="I42" s="153">
        <v>31392.400000000001</v>
      </c>
      <c r="J42" s="249">
        <v>0</v>
      </c>
      <c r="K42" s="249">
        <v>0</v>
      </c>
    </row>
    <row r="43" spans="2:13">
      <c r="B43" s="112"/>
      <c r="C43" s="110"/>
      <c r="D43" s="110"/>
      <c r="E43" s="110"/>
      <c r="F43" s="110"/>
      <c r="G43" s="110"/>
      <c r="H43" s="147"/>
    </row>
    <row r="44" spans="2:13">
      <c r="B44" s="112">
        <v>6</v>
      </c>
      <c r="C44" s="110"/>
      <c r="D44" s="111">
        <v>66</v>
      </c>
      <c r="E44" s="110"/>
      <c r="F44" s="114">
        <v>2</v>
      </c>
      <c r="G44" s="113">
        <v>1</v>
      </c>
      <c r="H44" s="152">
        <v>4920.67</v>
      </c>
      <c r="I44" s="153">
        <v>9841.34</v>
      </c>
      <c r="J44" s="249">
        <v>0</v>
      </c>
      <c r="K44" s="249">
        <v>0</v>
      </c>
      <c r="M44" s="147"/>
    </row>
    <row r="45" spans="2:13">
      <c r="B45" s="112"/>
      <c r="C45" s="110"/>
      <c r="D45" s="110"/>
      <c r="E45" s="110"/>
      <c r="F45" s="110"/>
      <c r="G45" s="110"/>
      <c r="H45" s="147"/>
    </row>
    <row r="46" spans="2:13">
      <c r="B46" s="112">
        <v>7</v>
      </c>
      <c r="C46" s="110"/>
      <c r="D46" s="111">
        <v>81</v>
      </c>
      <c r="E46" s="110"/>
      <c r="F46" s="114">
        <v>1</v>
      </c>
      <c r="G46" s="113">
        <v>1</v>
      </c>
      <c r="H46" s="152">
        <v>6277.04</v>
      </c>
      <c r="I46" s="153">
        <v>6277.04</v>
      </c>
      <c r="J46" s="249">
        <v>0</v>
      </c>
      <c r="K46" s="249">
        <v>1</v>
      </c>
      <c r="M46" s="147"/>
    </row>
    <row r="47" spans="2:13">
      <c r="B47" s="112"/>
      <c r="C47" s="110"/>
      <c r="D47" s="110"/>
      <c r="E47" s="110"/>
      <c r="F47" s="110"/>
      <c r="G47" s="110"/>
      <c r="H47" s="147"/>
    </row>
    <row r="48" spans="2:13">
      <c r="B48" s="112">
        <v>8</v>
      </c>
      <c r="C48" s="110"/>
      <c r="D48" s="111">
        <v>2</v>
      </c>
      <c r="E48" s="110"/>
      <c r="F48" s="114">
        <v>3</v>
      </c>
      <c r="G48" s="113">
        <v>1</v>
      </c>
      <c r="H48" s="152">
        <v>4920.67</v>
      </c>
      <c r="I48" s="153">
        <v>14762.01</v>
      </c>
      <c r="J48" s="249">
        <v>0</v>
      </c>
      <c r="K48" s="249">
        <v>0</v>
      </c>
    </row>
    <row r="49" spans="2:11">
      <c r="B49" s="112"/>
      <c r="C49" s="110"/>
      <c r="D49" s="110"/>
      <c r="E49" s="110"/>
      <c r="F49" s="110"/>
      <c r="G49" s="110"/>
      <c r="H49" s="147"/>
    </row>
    <row r="50" spans="2:11">
      <c r="B50" s="112">
        <v>9</v>
      </c>
      <c r="C50" s="110"/>
      <c r="D50" s="111">
        <v>103</v>
      </c>
      <c r="E50" s="110"/>
      <c r="F50" s="114">
        <v>1</v>
      </c>
      <c r="G50" s="113">
        <v>0</v>
      </c>
      <c r="H50" s="152">
        <v>3664.92</v>
      </c>
      <c r="I50" s="153">
        <v>3664.92</v>
      </c>
      <c r="J50" s="249">
        <v>1</v>
      </c>
      <c r="K50" s="249">
        <v>0</v>
      </c>
    </row>
    <row r="51" spans="2:11">
      <c r="B51" s="112"/>
      <c r="C51" s="110"/>
      <c r="D51" s="110"/>
      <c r="E51" s="110"/>
      <c r="F51" s="110"/>
      <c r="G51" s="110"/>
      <c r="H51" s="147"/>
    </row>
    <row r="52" spans="2:11">
      <c r="B52" s="112">
        <v>10</v>
      </c>
      <c r="C52" s="110"/>
      <c r="D52" s="111">
        <v>67</v>
      </c>
      <c r="E52" s="110"/>
      <c r="F52" s="114">
        <v>31</v>
      </c>
      <c r="G52" s="113">
        <v>1</v>
      </c>
      <c r="H52" s="152">
        <v>3664.92</v>
      </c>
      <c r="I52" s="153">
        <v>113612.52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200903.41</v>
      </c>
      <c r="J54" s="224">
        <v>1</v>
      </c>
      <c r="K54" s="224">
        <v>2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4018.07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14.98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232.22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456.93579999999997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0.83620000000000005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5.4600000000000003E-2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5.1700000000000003E-2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1.329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1.9711000000000001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7.4882</v>
      </c>
      <c r="D133" s="236"/>
      <c r="E133" s="237" t="s">
        <v>223</v>
      </c>
      <c r="F133" s="235">
        <v>5.5205000000000002</v>
      </c>
      <c r="G133" s="238"/>
      <c r="H133" s="238"/>
      <c r="I133" s="237" t="s">
        <v>224</v>
      </c>
      <c r="J133" s="235">
        <v>23.8292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0.1368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141.53630000000001</v>
      </c>
      <c r="K168" s="209">
        <v>141.53630000000001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111.49</v>
      </c>
      <c r="K170" s="209">
        <v>111.49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0.32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22.18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22.2163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25.808299999999999</v>
      </c>
    </row>
    <row r="196" spans="2:11">
      <c r="B196" s="249">
        <v>58</v>
      </c>
      <c r="C196" s="121" t="s">
        <v>103</v>
      </c>
      <c r="K196" s="193">
        <v>203.04519999999999</v>
      </c>
    </row>
    <row r="198" spans="2:11">
      <c r="B198" s="249">
        <v>59</v>
      </c>
      <c r="C198" s="121" t="s">
        <v>104</v>
      </c>
      <c r="K198" s="193">
        <v>9.3925999999999998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10.4528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2.9864999999999999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65.703199999999995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67.5548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209.0556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1.1200000000000001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1.1000000000000001E-3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1.1000000000000001E-3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1.1000000000000001E-3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1.2999999999999999E-3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1.6000000000000001E-3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1606.123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1971.123</v>
      </c>
    </row>
    <row r="255" spans="2:15">
      <c r="J255" s="136" t="s">
        <v>46</v>
      </c>
      <c r="K255" s="193">
        <v>232.22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7.4882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7.4882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5.5205000000000002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23.8292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83" t="s">
        <v>167</v>
      </c>
      <c r="D6" s="283"/>
      <c r="E6" s="283"/>
      <c r="F6" s="283"/>
      <c r="G6" s="283"/>
      <c r="H6" s="283"/>
      <c r="I6" s="125"/>
      <c r="J6" s="132" t="s">
        <v>6</v>
      </c>
      <c r="K6" s="133">
        <v>42958.522708101802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7.5377000000000001</v>
      </c>
      <c r="D20" s="236"/>
      <c r="E20" s="237" t="s">
        <v>223</v>
      </c>
      <c r="F20" s="235">
        <v>5.6369999999999996</v>
      </c>
      <c r="G20" s="238"/>
      <c r="H20" s="238"/>
      <c r="I20" s="237" t="s">
        <v>224</v>
      </c>
      <c r="J20" s="235">
        <v>25.0504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08">
        <v>1</v>
      </c>
      <c r="C34" s="107"/>
      <c r="D34" s="109">
        <v>25</v>
      </c>
      <c r="E34" s="107"/>
      <c r="F34" s="106">
        <v>1</v>
      </c>
      <c r="G34" s="115">
        <v>1</v>
      </c>
      <c r="H34" s="152">
        <v>5393.3</v>
      </c>
      <c r="I34" s="153">
        <v>5393.3</v>
      </c>
      <c r="J34" s="249">
        <v>0</v>
      </c>
      <c r="K34" s="249">
        <v>0</v>
      </c>
    </row>
    <row r="35" spans="2:13">
      <c r="B35" s="107"/>
      <c r="C35" s="107"/>
      <c r="D35" s="107"/>
      <c r="E35" s="107"/>
      <c r="F35" s="107"/>
      <c r="G35" s="107"/>
      <c r="H35" s="147"/>
    </row>
    <row r="36" spans="2:13">
      <c r="B36" s="108">
        <v>2</v>
      </c>
      <c r="C36" s="107"/>
      <c r="D36" s="109">
        <v>26</v>
      </c>
      <c r="E36" s="107"/>
      <c r="F36" s="106">
        <v>2</v>
      </c>
      <c r="G36" s="115">
        <v>1</v>
      </c>
      <c r="H36" s="152">
        <v>5093.5</v>
      </c>
      <c r="I36" s="153">
        <v>10187</v>
      </c>
      <c r="J36" s="249">
        <v>0</v>
      </c>
      <c r="K36" s="249">
        <v>0</v>
      </c>
    </row>
    <row r="37" spans="2:13">
      <c r="B37" s="108"/>
      <c r="C37" s="107"/>
      <c r="D37" s="107"/>
      <c r="E37" s="107"/>
      <c r="F37" s="107"/>
      <c r="G37" s="107"/>
      <c r="H37" s="147"/>
    </row>
    <row r="38" spans="2:13">
      <c r="B38" s="108">
        <v>3</v>
      </c>
      <c r="C38" s="107"/>
      <c r="D38" s="109">
        <v>22</v>
      </c>
      <c r="E38" s="107"/>
      <c r="F38" s="106">
        <v>4</v>
      </c>
      <c r="G38" s="115">
        <v>1</v>
      </c>
      <c r="H38" s="152">
        <v>4003.03</v>
      </c>
      <c r="I38" s="153">
        <v>16012.12</v>
      </c>
      <c r="J38" s="249">
        <v>0</v>
      </c>
      <c r="K38" s="249">
        <v>0</v>
      </c>
    </row>
    <row r="39" spans="2:13">
      <c r="B39" s="108"/>
      <c r="C39" s="107"/>
      <c r="D39" s="107"/>
      <c r="E39" s="107"/>
      <c r="F39" s="107"/>
      <c r="G39" s="107"/>
      <c r="H39" s="147"/>
    </row>
    <row r="40" spans="2:13">
      <c r="B40" s="108">
        <v>4</v>
      </c>
      <c r="C40" s="107"/>
      <c r="D40" s="109">
        <v>21</v>
      </c>
      <c r="E40" s="107"/>
      <c r="F40" s="106">
        <v>3</v>
      </c>
      <c r="G40" s="115">
        <v>1</v>
      </c>
      <c r="H40" s="152">
        <v>4096.1000000000004</v>
      </c>
      <c r="I40" s="153">
        <v>12288.3</v>
      </c>
      <c r="J40" s="249">
        <v>0</v>
      </c>
      <c r="K40" s="249">
        <v>0</v>
      </c>
    </row>
    <row r="41" spans="2:13">
      <c r="B41" s="108"/>
      <c r="C41" s="107"/>
      <c r="D41" s="107"/>
      <c r="E41" s="107"/>
      <c r="F41" s="107"/>
      <c r="G41" s="107"/>
      <c r="H41" s="147"/>
    </row>
    <row r="42" spans="2:13">
      <c r="B42" s="108">
        <v>5</v>
      </c>
      <c r="C42" s="107"/>
      <c r="D42" s="109">
        <v>20</v>
      </c>
      <c r="E42" s="107"/>
      <c r="F42" s="106">
        <v>2</v>
      </c>
      <c r="G42" s="115">
        <v>1</v>
      </c>
      <c r="H42" s="152">
        <v>4196.17</v>
      </c>
      <c r="I42" s="153">
        <v>8392.34</v>
      </c>
      <c r="J42" s="249">
        <v>0</v>
      </c>
      <c r="K42" s="249">
        <v>0</v>
      </c>
    </row>
    <row r="43" spans="2:13">
      <c r="B43" s="108"/>
      <c r="C43" s="107"/>
      <c r="D43" s="107"/>
      <c r="E43" s="107"/>
      <c r="F43" s="107"/>
      <c r="G43" s="107"/>
      <c r="H43" s="147"/>
    </row>
    <row r="44" spans="2:13">
      <c r="B44" s="108">
        <v>6</v>
      </c>
      <c r="C44" s="107"/>
      <c r="D44" s="109">
        <v>19</v>
      </c>
      <c r="E44" s="107"/>
      <c r="F44" s="106">
        <v>1</v>
      </c>
      <c r="G44" s="115">
        <v>1</v>
      </c>
      <c r="H44" s="152">
        <v>4457.8100000000004</v>
      </c>
      <c r="I44" s="153">
        <v>4457.8100000000004</v>
      </c>
      <c r="J44" s="249">
        <v>0</v>
      </c>
      <c r="K44" s="249">
        <v>0</v>
      </c>
      <c r="M44" s="147"/>
    </row>
    <row r="45" spans="2:13">
      <c r="B45" s="108"/>
      <c r="C45" s="107"/>
      <c r="D45" s="107"/>
      <c r="E45" s="107"/>
      <c r="F45" s="107"/>
      <c r="G45" s="107"/>
      <c r="H45" s="147"/>
    </row>
    <row r="46" spans="2:13">
      <c r="B46" s="108">
        <v>7</v>
      </c>
      <c r="C46" s="107"/>
      <c r="D46" s="109">
        <v>61</v>
      </c>
      <c r="E46" s="107"/>
      <c r="F46" s="106">
        <v>1</v>
      </c>
      <c r="G46" s="115">
        <v>1</v>
      </c>
      <c r="H46" s="152">
        <v>4501.3500000000004</v>
      </c>
      <c r="I46" s="153">
        <v>4501.3500000000004</v>
      </c>
      <c r="J46" s="249">
        <v>0</v>
      </c>
      <c r="K46" s="249">
        <v>0</v>
      </c>
      <c r="M46" s="147"/>
    </row>
    <row r="47" spans="2:13">
      <c r="B47" s="108"/>
      <c r="C47" s="107"/>
      <c r="D47" s="107"/>
      <c r="E47" s="107"/>
      <c r="F47" s="107"/>
      <c r="G47" s="107"/>
      <c r="H47" s="147"/>
    </row>
    <row r="48" spans="2:13">
      <c r="B48" s="108">
        <v>8</v>
      </c>
      <c r="C48" s="107"/>
      <c r="D48" s="109">
        <v>18</v>
      </c>
      <c r="E48" s="107"/>
      <c r="F48" s="106">
        <v>2</v>
      </c>
      <c r="G48" s="115">
        <v>1</v>
      </c>
      <c r="H48" s="152">
        <v>4344.1499999999996</v>
      </c>
      <c r="I48" s="153">
        <v>8688.2999999999993</v>
      </c>
      <c r="J48" s="249">
        <v>0</v>
      </c>
      <c r="K48" s="249">
        <v>0</v>
      </c>
    </row>
    <row r="49" spans="2:11">
      <c r="B49" s="108"/>
      <c r="C49" s="107"/>
      <c r="D49" s="107"/>
      <c r="E49" s="107"/>
      <c r="F49" s="107"/>
      <c r="G49" s="107"/>
      <c r="H49" s="147"/>
    </row>
    <row r="50" spans="2:11">
      <c r="B50" s="108">
        <v>9</v>
      </c>
      <c r="C50" s="107"/>
      <c r="D50" s="109">
        <v>8</v>
      </c>
      <c r="E50" s="107"/>
      <c r="F50" s="106">
        <v>17</v>
      </c>
      <c r="G50" s="115">
        <v>0</v>
      </c>
      <c r="H50" s="152">
        <v>3924.05</v>
      </c>
      <c r="I50" s="153">
        <v>66708.850000000006</v>
      </c>
      <c r="J50" s="249">
        <v>0</v>
      </c>
      <c r="K50" s="249">
        <v>0</v>
      </c>
    </row>
    <row r="51" spans="2:11">
      <c r="B51" s="108"/>
      <c r="C51" s="107"/>
      <c r="D51" s="107"/>
      <c r="E51" s="107"/>
      <c r="F51" s="107"/>
      <c r="G51" s="107"/>
      <c r="H51" s="147"/>
    </row>
    <row r="52" spans="2:11">
      <c r="B52" s="108">
        <v>10</v>
      </c>
      <c r="C52" s="107"/>
      <c r="D52" s="109">
        <v>42</v>
      </c>
      <c r="E52" s="107"/>
      <c r="F52" s="106">
        <v>2</v>
      </c>
      <c r="G52" s="115">
        <v>1</v>
      </c>
      <c r="H52" s="152">
        <v>4920.67</v>
      </c>
      <c r="I52" s="153">
        <v>9841.34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35</v>
      </c>
      <c r="G54" s="224">
        <v>9</v>
      </c>
      <c r="H54" s="151"/>
      <c r="I54" s="154">
        <v>146470.71</v>
      </c>
      <c r="J54" s="224">
        <v>0</v>
      </c>
      <c r="K54" s="224">
        <v>0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4184.88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16.37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230.83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438.72230000000002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1.147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5.4100000000000002E-2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5.16E-2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1.276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1.8925000000000001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0.6</v>
      </c>
      <c r="K126" s="193">
        <v>0.6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7.5377000000000001</v>
      </c>
      <c r="D133" s="236"/>
      <c r="E133" s="237" t="s">
        <v>223</v>
      </c>
      <c r="F133" s="235">
        <v>5.6369999999999996</v>
      </c>
      <c r="G133" s="238"/>
      <c r="H133" s="238"/>
      <c r="I133" s="237" t="s">
        <v>224</v>
      </c>
      <c r="J133" s="235">
        <v>25.0504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63.025700000000001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1.43</v>
      </c>
      <c r="J141" s="190">
        <v>0</v>
      </c>
      <c r="K141" s="193">
        <v>23.43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0.18759999999999999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73.72</v>
      </c>
      <c r="J166" s="207">
        <v>15.67</v>
      </c>
      <c r="K166" s="209">
        <v>89.39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157.8954</v>
      </c>
      <c r="K168" s="209">
        <v>157.8954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122.49</v>
      </c>
      <c r="K170" s="209">
        <v>122.49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0.57140000000000002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30.4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22.764500000000002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24.252300000000002</v>
      </c>
    </row>
    <row r="196" spans="2:11">
      <c r="B196" s="249">
        <v>58</v>
      </c>
      <c r="C196" s="121" t="s">
        <v>103</v>
      </c>
      <c r="K196" s="193">
        <v>211.44900000000001</v>
      </c>
    </row>
    <row r="198" spans="2:11">
      <c r="B198" s="249">
        <v>59</v>
      </c>
      <c r="C198" s="121" t="s">
        <v>104</v>
      </c>
      <c r="K198" s="193">
        <v>12.883100000000001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10.036099999999999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3.2770999999999999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0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92.6601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200.7226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1.5143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1.6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1.5E-3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1.5E-3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1.5E-3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1.8E-3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2.3E-3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16.37</v>
      </c>
    </row>
    <row r="248" spans="2:15">
      <c r="I248" s="136" t="s">
        <v>129</v>
      </c>
      <c r="K248" s="193">
        <v>1605.7512999999999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1970.7512999999999</v>
      </c>
    </row>
    <row r="255" spans="2:15">
      <c r="J255" s="136" t="s">
        <v>46</v>
      </c>
      <c r="K255" s="193">
        <v>230.83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7.5377000000000001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7.5377000000000001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5.6369999999999996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25.0504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83" t="s">
        <v>2</v>
      </c>
      <c r="D4" s="283"/>
      <c r="E4" s="283"/>
      <c r="F4" s="283"/>
      <c r="G4" s="283"/>
      <c r="H4" s="283"/>
      <c r="I4" s="125"/>
      <c r="J4" s="127" t="s">
        <v>3</v>
      </c>
      <c r="K4" s="128">
        <v>42958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>
      <c r="B6" s="131" t="s">
        <v>4</v>
      </c>
      <c r="C6" s="283" t="s">
        <v>165</v>
      </c>
      <c r="D6" s="283"/>
      <c r="E6" s="283"/>
      <c r="F6" s="283"/>
      <c r="G6" s="283"/>
      <c r="H6" s="283"/>
      <c r="I6" s="125"/>
      <c r="J6" s="132" t="s">
        <v>6</v>
      </c>
      <c r="K6" s="133">
        <v>42958.523661921303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84"/>
      <c r="D8" s="284"/>
      <c r="E8" s="284"/>
      <c r="F8" s="284"/>
      <c r="G8" s="284"/>
      <c r="H8" s="28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/>
      <c r="I12" s="168"/>
      <c r="J12" s="186"/>
    </row>
    <row r="14" spans="2:13">
      <c r="B14" s="136" t="s">
        <v>10</v>
      </c>
      <c r="C14" s="137"/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49" t="s">
        <v>11</v>
      </c>
    </row>
    <row r="18" spans="2:11">
      <c r="C18" s="168" t="s">
        <v>12</v>
      </c>
      <c r="D18" s="198">
        <v>42950</v>
      </c>
      <c r="E18" s="140">
        <v>365</v>
      </c>
      <c r="H18" s="136" t="s">
        <v>13</v>
      </c>
      <c r="I18" s="197">
        <v>43315</v>
      </c>
    </row>
    <row r="19" spans="2:11" ht="13.5" customHeight="1">
      <c r="D19" s="249" t="s">
        <v>138</v>
      </c>
      <c r="I19" s="249" t="s">
        <v>230</v>
      </c>
    </row>
    <row r="20" spans="2:11" ht="11.25" customHeight="1">
      <c r="B20" s="234" t="s">
        <v>222</v>
      </c>
      <c r="C20" s="235">
        <v>8.3992000000000004</v>
      </c>
      <c r="D20" s="236"/>
      <c r="E20" s="237" t="s">
        <v>223</v>
      </c>
      <c r="F20" s="235">
        <v>6.6573000000000002</v>
      </c>
      <c r="G20" s="238"/>
      <c r="H20" s="238"/>
      <c r="I20" s="237" t="s">
        <v>224</v>
      </c>
      <c r="J20" s="235">
        <v>22.865500000000001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85" t="s">
        <v>16</v>
      </c>
      <c r="E25" s="286"/>
      <c r="F25" s="28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245">
        <v>1</v>
      </c>
      <c r="C34" s="243"/>
      <c r="D34" s="244">
        <v>49</v>
      </c>
      <c r="E34" s="243"/>
      <c r="F34" s="247">
        <v>1</v>
      </c>
      <c r="G34" s="246">
        <v>1</v>
      </c>
      <c r="H34" s="152">
        <v>6277.04</v>
      </c>
      <c r="I34" s="153">
        <v>6277.04</v>
      </c>
      <c r="J34" s="249">
        <v>0</v>
      </c>
      <c r="K34" s="249">
        <v>0</v>
      </c>
    </row>
    <row r="35" spans="2:13">
      <c r="B35" s="243"/>
      <c r="C35" s="243"/>
      <c r="D35" s="243"/>
      <c r="E35" s="243"/>
      <c r="F35" s="243"/>
      <c r="G35" s="243"/>
      <c r="H35" s="147"/>
    </row>
    <row r="36" spans="2:13">
      <c r="B36" s="245">
        <v>2</v>
      </c>
      <c r="C36" s="243"/>
      <c r="D36" s="244">
        <v>2</v>
      </c>
      <c r="E36" s="243"/>
      <c r="F36" s="247">
        <v>2</v>
      </c>
      <c r="G36" s="246">
        <v>1</v>
      </c>
      <c r="H36" s="152">
        <v>4920.67</v>
      </c>
      <c r="I36" s="153">
        <v>9841.34</v>
      </c>
      <c r="J36" s="249">
        <v>0</v>
      </c>
      <c r="K36" s="249">
        <v>0</v>
      </c>
    </row>
    <row r="37" spans="2:13">
      <c r="B37" s="245"/>
      <c r="C37" s="243"/>
      <c r="D37" s="243"/>
      <c r="E37" s="243"/>
      <c r="F37" s="243"/>
      <c r="G37" s="243"/>
      <c r="H37" s="147"/>
    </row>
    <row r="38" spans="2:13">
      <c r="B38" s="245">
        <v>3</v>
      </c>
      <c r="C38" s="243"/>
      <c r="D38" s="244">
        <v>12</v>
      </c>
      <c r="E38" s="243"/>
      <c r="F38" s="247">
        <v>2</v>
      </c>
      <c r="G38" s="246">
        <v>1</v>
      </c>
      <c r="H38" s="152">
        <v>4920.67</v>
      </c>
      <c r="I38" s="153">
        <v>9841.34</v>
      </c>
      <c r="J38" s="249">
        <v>0</v>
      </c>
      <c r="K38" s="249">
        <v>0</v>
      </c>
    </row>
    <row r="39" spans="2:13">
      <c r="B39" s="245"/>
      <c r="C39" s="243"/>
      <c r="D39" s="243"/>
      <c r="E39" s="243"/>
      <c r="F39" s="243"/>
      <c r="G39" s="243"/>
      <c r="H39" s="147"/>
    </row>
    <row r="40" spans="2:13">
      <c r="B40" s="245">
        <v>4</v>
      </c>
      <c r="C40" s="243"/>
      <c r="D40" s="244">
        <v>31</v>
      </c>
      <c r="E40" s="243"/>
      <c r="F40" s="247">
        <v>2</v>
      </c>
      <c r="G40" s="246">
        <v>1</v>
      </c>
      <c r="H40" s="152">
        <v>4920.67</v>
      </c>
      <c r="I40" s="153">
        <v>9841.34</v>
      </c>
      <c r="J40" s="249">
        <v>0</v>
      </c>
      <c r="K40" s="249">
        <v>0</v>
      </c>
    </row>
    <row r="41" spans="2:13">
      <c r="B41" s="245"/>
      <c r="C41" s="243"/>
      <c r="D41" s="243"/>
      <c r="E41" s="243"/>
      <c r="F41" s="243"/>
      <c r="G41" s="243"/>
      <c r="H41" s="147"/>
    </row>
    <row r="42" spans="2:13">
      <c r="B42" s="245">
        <v>5</v>
      </c>
      <c r="C42" s="243"/>
      <c r="D42" s="244">
        <v>73</v>
      </c>
      <c r="E42" s="243"/>
      <c r="F42" s="247">
        <v>1</v>
      </c>
      <c r="G42" s="246">
        <v>1</v>
      </c>
      <c r="H42" s="152">
        <v>5131.17</v>
      </c>
      <c r="I42" s="153">
        <v>5131.17</v>
      </c>
      <c r="J42" s="249">
        <v>0</v>
      </c>
      <c r="K42" s="249">
        <v>1</v>
      </c>
    </row>
    <row r="43" spans="2:13">
      <c r="B43" s="245"/>
      <c r="C43" s="243"/>
      <c r="D43" s="243"/>
      <c r="E43" s="243"/>
      <c r="F43" s="243"/>
      <c r="G43" s="243"/>
      <c r="H43" s="147"/>
    </row>
    <row r="44" spans="2:13">
      <c r="B44" s="245">
        <v>6</v>
      </c>
      <c r="C44" s="243"/>
      <c r="D44" s="244">
        <v>81</v>
      </c>
      <c r="E44" s="243"/>
      <c r="F44" s="247">
        <v>2</v>
      </c>
      <c r="G44" s="246">
        <v>1</v>
      </c>
      <c r="H44" s="152">
        <v>6277.04</v>
      </c>
      <c r="I44" s="153">
        <v>12554.08</v>
      </c>
      <c r="J44" s="249">
        <v>0</v>
      </c>
      <c r="K44" s="249">
        <v>2</v>
      </c>
      <c r="M44" s="147"/>
    </row>
    <row r="45" spans="2:13">
      <c r="B45" s="245"/>
      <c r="C45" s="243"/>
      <c r="D45" s="243"/>
      <c r="E45" s="243"/>
      <c r="F45" s="243"/>
      <c r="G45" s="243"/>
      <c r="H45" s="147"/>
    </row>
    <row r="46" spans="2:13">
      <c r="B46" s="245">
        <v>7</v>
      </c>
      <c r="C46" s="243"/>
      <c r="D46" s="244">
        <v>71</v>
      </c>
      <c r="E46" s="243"/>
      <c r="F46" s="247">
        <v>10</v>
      </c>
      <c r="G46" s="246">
        <v>1</v>
      </c>
      <c r="H46" s="152">
        <v>6277.04</v>
      </c>
      <c r="I46" s="153">
        <v>62770.400000000001</v>
      </c>
      <c r="J46" s="249">
        <v>0</v>
      </c>
      <c r="K46" s="249">
        <v>10</v>
      </c>
      <c r="M46" s="147"/>
    </row>
    <row r="47" spans="2:13">
      <c r="B47" s="245"/>
      <c r="C47" s="243"/>
      <c r="D47" s="243"/>
      <c r="E47" s="243"/>
      <c r="F47" s="243"/>
      <c r="G47" s="243"/>
      <c r="H47" s="147"/>
    </row>
    <row r="48" spans="2:13">
      <c r="B48" s="245">
        <v>8</v>
      </c>
      <c r="C48" s="243"/>
      <c r="D48" s="244">
        <v>59</v>
      </c>
      <c r="E48" s="243"/>
      <c r="F48" s="247">
        <v>1</v>
      </c>
      <c r="G48" s="246">
        <v>1</v>
      </c>
      <c r="H48" s="152">
        <v>4399.55</v>
      </c>
      <c r="I48" s="153">
        <v>4399.55</v>
      </c>
      <c r="J48" s="249">
        <v>0</v>
      </c>
      <c r="K48" s="249">
        <v>0</v>
      </c>
    </row>
    <row r="49" spans="2:11">
      <c r="B49" s="245"/>
      <c r="C49" s="243"/>
      <c r="D49" s="243"/>
      <c r="E49" s="243"/>
      <c r="F49" s="243"/>
      <c r="G49" s="243"/>
      <c r="H49" s="147"/>
    </row>
    <row r="50" spans="2:11">
      <c r="B50" s="245">
        <v>9</v>
      </c>
      <c r="C50" s="243"/>
      <c r="D50" s="244">
        <v>103</v>
      </c>
      <c r="E50" s="243"/>
      <c r="F50" s="247">
        <v>1</v>
      </c>
      <c r="G50" s="246">
        <v>0</v>
      </c>
      <c r="H50" s="152">
        <v>3664.92</v>
      </c>
      <c r="I50" s="153">
        <v>3664.92</v>
      </c>
      <c r="J50" s="249">
        <v>1</v>
      </c>
      <c r="K50" s="249">
        <v>0</v>
      </c>
    </row>
    <row r="51" spans="2:11">
      <c r="B51" s="245"/>
      <c r="C51" s="243"/>
      <c r="D51" s="243"/>
      <c r="E51" s="243"/>
      <c r="F51" s="243"/>
      <c r="G51" s="243"/>
      <c r="H51" s="147"/>
    </row>
    <row r="52" spans="2:11">
      <c r="B52" s="245">
        <v>10</v>
      </c>
      <c r="C52" s="243"/>
      <c r="D52" s="244">
        <v>67</v>
      </c>
      <c r="E52" s="243"/>
      <c r="F52" s="247">
        <v>28</v>
      </c>
      <c r="G52" s="246">
        <v>1</v>
      </c>
      <c r="H52" s="152">
        <v>3664.92</v>
      </c>
      <c r="I52" s="153">
        <v>102617.76</v>
      </c>
      <c r="J52" s="249">
        <v>0</v>
      </c>
      <c r="K52" s="249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226938.94</v>
      </c>
      <c r="J54" s="224">
        <v>1</v>
      </c>
      <c r="K54" s="224">
        <v>13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4538.78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53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236</v>
      </c>
      <c r="I62" s="135">
        <v>52</v>
      </c>
    </row>
    <row r="63" spans="2:11">
      <c r="C63" s="249"/>
      <c r="D63" s="147"/>
      <c r="E63" s="147"/>
      <c r="F63" s="147"/>
      <c r="G63" s="147"/>
      <c r="H63" s="147"/>
    </row>
    <row r="64" spans="2:11">
      <c r="D64" s="169" t="s">
        <v>237</v>
      </c>
      <c r="E64" s="183">
        <v>10.8</v>
      </c>
      <c r="H64" s="170" t="s">
        <v>238</v>
      </c>
      <c r="I64" s="135">
        <v>53</v>
      </c>
    </row>
    <row r="66" spans="2:11" ht="11.25" customHeight="1">
      <c r="D66" s="172" t="s">
        <v>239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240</v>
      </c>
      <c r="H76" s="214">
        <v>27</v>
      </c>
      <c r="I76" s="173" t="s">
        <v>41</v>
      </c>
    </row>
    <row r="78" spans="2:11">
      <c r="C78" s="170" t="s">
        <v>241</v>
      </c>
      <c r="D78" s="214">
        <v>53</v>
      </c>
      <c r="E78" s="173" t="s">
        <v>41</v>
      </c>
      <c r="F78" s="125"/>
      <c r="G78" s="172" t="s">
        <v>242</v>
      </c>
      <c r="H78" s="138">
        <v>27</v>
      </c>
      <c r="I78" s="173" t="s">
        <v>41</v>
      </c>
      <c r="J78" s="161"/>
    </row>
    <row r="80" spans="2:11">
      <c r="C80" s="168" t="s">
        <v>243</v>
      </c>
      <c r="D80" s="214">
        <v>14.98</v>
      </c>
      <c r="E80" s="173" t="s">
        <v>41</v>
      </c>
      <c r="G80" s="169" t="s">
        <v>244</v>
      </c>
      <c r="H80" s="214">
        <v>10.8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232.22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0" t="s">
        <v>50</v>
      </c>
      <c r="C88" s="276" t="s">
        <v>51</v>
      </c>
      <c r="D88" s="276"/>
      <c r="E88" s="276"/>
      <c r="F88" s="276"/>
      <c r="G88" s="276"/>
      <c r="H88" s="250"/>
      <c r="I88" s="178" t="s">
        <v>52</v>
      </c>
      <c r="J88" s="250" t="s">
        <v>53</v>
      </c>
      <c r="K88" s="250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0" t="s">
        <v>50</v>
      </c>
      <c r="C94" s="276" t="s">
        <v>51</v>
      </c>
      <c r="D94" s="276"/>
      <c r="E94" s="276"/>
      <c r="F94" s="276"/>
      <c r="G94" s="276"/>
      <c r="H94" s="250"/>
      <c r="I94" s="178" t="s">
        <v>52</v>
      </c>
      <c r="J94" s="250" t="s">
        <v>53</v>
      </c>
      <c r="K94" s="250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5100</v>
      </c>
      <c r="K96" s="193">
        <v>404.51400000000001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0.74029999999999996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49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49"/>
      <c r="I104" s="191">
        <v>3000</v>
      </c>
      <c r="J104" s="190">
        <v>0.04</v>
      </c>
      <c r="K104" s="193">
        <v>5.2999999999999999E-2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2258.9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225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1.1765000000000001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1.7450000000000001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229</v>
      </c>
    </row>
    <row r="132" spans="2:13">
      <c r="C132" s="242" t="s">
        <v>226</v>
      </c>
    </row>
    <row r="133" spans="2:13">
      <c r="B133" s="234" t="s">
        <v>222</v>
      </c>
      <c r="C133" s="235">
        <v>8.3992000000000004</v>
      </c>
      <c r="D133" s="236"/>
      <c r="E133" s="237" t="s">
        <v>223</v>
      </c>
      <c r="F133" s="235">
        <v>6.6573000000000002</v>
      </c>
      <c r="G133" s="238"/>
      <c r="H133" s="238"/>
      <c r="I133" s="237" t="s">
        <v>224</v>
      </c>
      <c r="J133" s="235">
        <v>22.865500000000001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0" t="s">
        <v>50</v>
      </c>
      <c r="C137" s="276" t="s">
        <v>51</v>
      </c>
      <c r="D137" s="276"/>
      <c r="E137" s="276"/>
      <c r="F137" s="276"/>
      <c r="G137" s="276"/>
      <c r="H137" s="250"/>
      <c r="I137" s="178" t="s">
        <v>52</v>
      </c>
      <c r="J137" s="250" t="s">
        <v>53</v>
      </c>
      <c r="K137" s="250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227</v>
      </c>
      <c r="F150" s="181">
        <v>20</v>
      </c>
      <c r="G150" s="173" t="s">
        <v>227</v>
      </c>
      <c r="I150" s="199"/>
      <c r="J150" s="199"/>
    </row>
    <row r="151" spans="2:13">
      <c r="C151" s="249" t="s">
        <v>79</v>
      </c>
      <c r="F151" s="249" t="s">
        <v>79</v>
      </c>
      <c r="I151" s="199"/>
      <c r="J151" s="199"/>
    </row>
    <row r="152" spans="2:13">
      <c r="C152" s="181">
        <v>40</v>
      </c>
      <c r="D152" s="173" t="s">
        <v>228</v>
      </c>
      <c r="F152" s="181">
        <v>40</v>
      </c>
      <c r="G152" s="173" t="s">
        <v>228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0.1211</v>
      </c>
    </row>
    <row r="155" spans="2:13">
      <c r="I155" s="199"/>
      <c r="J155" s="199"/>
    </row>
    <row r="156" spans="2:13">
      <c r="B156" s="121" t="s">
        <v>81</v>
      </c>
      <c r="C156" s="249" t="s">
        <v>82</v>
      </c>
      <c r="D156" s="249" t="s">
        <v>41</v>
      </c>
      <c r="E156" s="249"/>
      <c r="F156" s="249" t="s">
        <v>83</v>
      </c>
      <c r="G156" s="249" t="s">
        <v>28</v>
      </c>
      <c r="I156" s="191"/>
      <c r="J156" s="200"/>
    </row>
    <row r="157" spans="2:13">
      <c r="C157" s="202">
        <v>42950</v>
      </c>
      <c r="D157" s="140">
        <v>180</v>
      </c>
      <c r="E157" s="249"/>
      <c r="F157" s="203">
        <v>43130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49" t="s">
        <v>138</v>
      </c>
      <c r="E158" s="249"/>
      <c r="F158" s="249" t="s">
        <v>136</v>
      </c>
      <c r="I158" s="191"/>
      <c r="J158" s="200"/>
    </row>
    <row r="159" spans="2:13">
      <c r="D159" s="249" t="s">
        <v>41</v>
      </c>
      <c r="E159" s="205"/>
      <c r="G159" s="249"/>
      <c r="I159" s="199"/>
      <c r="J159" s="199"/>
      <c r="M159" s="125"/>
    </row>
    <row r="160" spans="2:13">
      <c r="B160" s="121" t="s">
        <v>84</v>
      </c>
      <c r="C160" s="202">
        <v>42950</v>
      </c>
      <c r="D160" s="140">
        <v>30</v>
      </c>
      <c r="F160" s="206">
        <v>42980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49" t="s">
        <v>138</v>
      </c>
      <c r="F161" s="249" t="s">
        <v>137</v>
      </c>
    </row>
    <row r="162" spans="2:13">
      <c r="B162" s="121" t="s">
        <v>86</v>
      </c>
      <c r="D162" s="249" t="s">
        <v>41</v>
      </c>
      <c r="G162" s="196"/>
      <c r="M162" s="125"/>
    </row>
    <row r="163" spans="2:13">
      <c r="B163" s="121" t="s">
        <v>87</v>
      </c>
      <c r="C163" s="202">
        <v>42950</v>
      </c>
      <c r="D163" s="140">
        <v>31</v>
      </c>
      <c r="F163" s="206">
        <v>42981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49" t="s">
        <v>138</v>
      </c>
      <c r="F164" s="249" t="s">
        <v>233</v>
      </c>
      <c r="G164" s="201"/>
    </row>
    <row r="165" spans="2:13">
      <c r="G165" s="204"/>
      <c r="I165" s="147"/>
    </row>
    <row r="166" spans="2:13">
      <c r="B166" s="249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49">
        <v>45</v>
      </c>
      <c r="C168" s="121" t="s">
        <v>89</v>
      </c>
      <c r="F168" s="152"/>
      <c r="I168" s="209">
        <v>141.53200000000001</v>
      </c>
      <c r="K168" s="209">
        <v>141.53200000000001</v>
      </c>
    </row>
    <row r="169" spans="2:13">
      <c r="F169" s="152"/>
    </row>
    <row r="170" spans="2:13">
      <c r="B170" s="249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0" t="s">
        <v>50</v>
      </c>
      <c r="C174" s="276" t="s">
        <v>51</v>
      </c>
      <c r="D174" s="276"/>
      <c r="E174" s="276"/>
      <c r="F174" s="276"/>
      <c r="G174" s="276"/>
      <c r="H174" s="250"/>
      <c r="I174" s="178" t="s">
        <v>52</v>
      </c>
      <c r="J174" s="250" t="s">
        <v>53</v>
      </c>
      <c r="K174" s="250" t="s">
        <v>54</v>
      </c>
    </row>
    <row r="176" spans="2:13">
      <c r="B176" s="249">
        <v>49</v>
      </c>
      <c r="C176" s="121" t="s">
        <v>92</v>
      </c>
      <c r="K176" s="193">
        <v>0.32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49">
        <v>50</v>
      </c>
      <c r="C182" s="125" t="s">
        <v>95</v>
      </c>
      <c r="K182" s="193">
        <v>1.8</v>
      </c>
    </row>
    <row r="184" spans="2:11">
      <c r="B184" s="249">
        <v>51</v>
      </c>
      <c r="C184" s="125" t="s">
        <v>96</v>
      </c>
      <c r="K184" s="193">
        <v>0</v>
      </c>
    </row>
    <row r="186" spans="2:11">
      <c r="B186" s="249">
        <v>52</v>
      </c>
      <c r="C186" s="121" t="s">
        <v>97</v>
      </c>
      <c r="H186" s="137" t="b">
        <v>1</v>
      </c>
      <c r="K186" s="193">
        <v>19.62</v>
      </c>
    </row>
    <row r="188" spans="2:11">
      <c r="B188" s="249">
        <v>53</v>
      </c>
      <c r="C188" s="121" t="s">
        <v>98</v>
      </c>
      <c r="K188" s="193">
        <v>1</v>
      </c>
    </row>
    <row r="190" spans="2:11">
      <c r="B190" s="249">
        <v>54</v>
      </c>
      <c r="C190" s="121" t="s">
        <v>99</v>
      </c>
      <c r="G190" s="137" t="b">
        <v>1</v>
      </c>
      <c r="K190" s="193">
        <v>19.6676</v>
      </c>
    </row>
    <row r="192" spans="2:11">
      <c r="B192" s="249">
        <v>55</v>
      </c>
      <c r="C192" s="121" t="s">
        <v>100</v>
      </c>
      <c r="G192" s="241" t="s">
        <v>101</v>
      </c>
      <c r="K192" s="193">
        <v>0</v>
      </c>
    </row>
    <row r="194" spans="2:11">
      <c r="B194" s="249">
        <v>56</v>
      </c>
      <c r="C194" s="121" t="s">
        <v>102</v>
      </c>
      <c r="G194" s="137" t="b">
        <v>1</v>
      </c>
      <c r="K194" s="193">
        <v>22.8474</v>
      </c>
    </row>
    <row r="196" spans="2:11">
      <c r="B196" s="249">
        <v>58</v>
      </c>
      <c r="C196" s="121" t="s">
        <v>103</v>
      </c>
      <c r="K196" s="193">
        <v>197.5932</v>
      </c>
    </row>
    <row r="198" spans="2:11">
      <c r="B198" s="249">
        <v>59</v>
      </c>
      <c r="C198" s="121" t="s">
        <v>104</v>
      </c>
      <c r="K198" s="193">
        <v>8.3149999999999995</v>
      </c>
    </row>
    <row r="199" spans="2:11">
      <c r="J199" s="211"/>
    </row>
    <row r="200" spans="2:11">
      <c r="B200" s="249">
        <v>60</v>
      </c>
      <c r="C200" s="125" t="s">
        <v>105</v>
      </c>
      <c r="K200" s="193">
        <v>9.2536000000000005</v>
      </c>
    </row>
    <row r="201" spans="2:11">
      <c r="B201" s="249"/>
    </row>
    <row r="202" spans="2:11">
      <c r="B202" s="249">
        <v>61</v>
      </c>
      <c r="C202" s="121" t="s">
        <v>106</v>
      </c>
      <c r="G202" s="137" t="b">
        <v>1</v>
      </c>
      <c r="K202" s="193">
        <v>2.6438999999999999</v>
      </c>
    </row>
    <row r="203" spans="2:11">
      <c r="B203" s="249"/>
    </row>
    <row r="204" spans="2:11">
      <c r="B204" s="249">
        <v>62</v>
      </c>
      <c r="C204" s="121" t="s">
        <v>107</v>
      </c>
      <c r="G204" s="137" t="b">
        <v>0</v>
      </c>
      <c r="K204" s="193">
        <v>0</v>
      </c>
    </row>
    <row r="205" spans="2:11">
      <c r="B205" s="249"/>
    </row>
    <row r="206" spans="2:11">
      <c r="B206" s="249">
        <v>63</v>
      </c>
      <c r="C206" s="121" t="s">
        <v>108</v>
      </c>
      <c r="G206" s="137" t="b">
        <v>1</v>
      </c>
      <c r="K206" s="193">
        <v>378.0752</v>
      </c>
    </row>
    <row r="207" spans="2:11">
      <c r="B207" s="249"/>
    </row>
    <row r="208" spans="2:11">
      <c r="B208" s="249">
        <v>64</v>
      </c>
      <c r="C208" s="121" t="s">
        <v>109</v>
      </c>
    </row>
    <row r="209" spans="2:11">
      <c r="B209" s="249"/>
    </row>
    <row r="210" spans="2:11">
      <c r="B210" s="249"/>
      <c r="C210" s="249" t="s">
        <v>82</v>
      </c>
      <c r="D210" s="249" t="s">
        <v>41</v>
      </c>
      <c r="E210" s="249"/>
      <c r="F210" s="249" t="s">
        <v>83</v>
      </c>
      <c r="G210" s="249" t="s">
        <v>28</v>
      </c>
    </row>
    <row r="211" spans="2:11">
      <c r="B211" s="249"/>
      <c r="C211" s="202">
        <v>42950</v>
      </c>
      <c r="D211" s="140">
        <v>30</v>
      </c>
      <c r="E211" s="249"/>
      <c r="F211" s="203">
        <v>42980</v>
      </c>
      <c r="G211" s="222">
        <v>10</v>
      </c>
      <c r="H211" s="137" t="b">
        <v>1</v>
      </c>
      <c r="K211" s="193">
        <v>59.804600000000001</v>
      </c>
    </row>
    <row r="212" spans="2:11">
      <c r="B212" s="249"/>
      <c r="C212" s="249" t="s">
        <v>138</v>
      </c>
      <c r="E212" s="249"/>
      <c r="F212" s="249" t="s">
        <v>137</v>
      </c>
    </row>
    <row r="213" spans="2:11">
      <c r="B213" s="249"/>
    </row>
    <row r="214" spans="2:11">
      <c r="B214" s="249">
        <v>65</v>
      </c>
      <c r="C214" s="121" t="s">
        <v>110</v>
      </c>
      <c r="H214" s="137" t="b">
        <v>1</v>
      </c>
      <c r="I214" s="125" t="s">
        <v>111</v>
      </c>
      <c r="K214" s="193">
        <v>185.0718</v>
      </c>
    </row>
    <row r="215" spans="2:11">
      <c r="B215" s="249"/>
    </row>
    <row r="216" spans="2:11">
      <c r="B216" s="249">
        <v>68</v>
      </c>
      <c r="C216" s="121" t="s">
        <v>112</v>
      </c>
      <c r="K216" s="193">
        <v>1.06</v>
      </c>
    </row>
    <row r="217" spans="2:11">
      <c r="B217" s="249"/>
    </row>
    <row r="218" spans="2:11">
      <c r="B218" s="249">
        <v>70</v>
      </c>
      <c r="C218" s="121" t="s">
        <v>113</v>
      </c>
      <c r="K218" s="193">
        <v>1.1200000000000001</v>
      </c>
    </row>
    <row r="219" spans="2:11">
      <c r="B219" s="249"/>
    </row>
    <row r="220" spans="2:11">
      <c r="B220" s="249">
        <v>72</v>
      </c>
      <c r="C220" s="121" t="s">
        <v>114</v>
      </c>
      <c r="E220" s="159" t="s">
        <v>115</v>
      </c>
      <c r="K220" s="193">
        <v>0</v>
      </c>
    </row>
    <row r="221" spans="2:11">
      <c r="B221" s="249"/>
    </row>
    <row r="222" spans="2:11">
      <c r="B222" s="249">
        <v>74</v>
      </c>
      <c r="C222" s="125" t="s">
        <v>116</v>
      </c>
      <c r="K222" s="193">
        <v>1E-3</v>
      </c>
    </row>
    <row r="223" spans="2:11">
      <c r="B223" s="249"/>
    </row>
    <row r="224" spans="2:11">
      <c r="B224" s="249">
        <v>75</v>
      </c>
      <c r="C224" s="121" t="s">
        <v>117</v>
      </c>
      <c r="K224" s="193">
        <v>1E-3</v>
      </c>
    </row>
    <row r="225" spans="2:11">
      <c r="B225" s="249"/>
    </row>
    <row r="226" spans="2:11">
      <c r="B226" s="249">
        <v>76</v>
      </c>
      <c r="C226" s="121" t="s">
        <v>118</v>
      </c>
      <c r="K226" s="193">
        <v>1E-3</v>
      </c>
    </row>
    <row r="227" spans="2:11">
      <c r="B227" s="249"/>
    </row>
    <row r="228" spans="2:11">
      <c r="B228" s="249">
        <v>77</v>
      </c>
      <c r="C228" s="125" t="s">
        <v>119</v>
      </c>
      <c r="K228" s="193">
        <v>1.1000000000000001E-3</v>
      </c>
    </row>
    <row r="229" spans="2:11">
      <c r="B229" s="249"/>
    </row>
    <row r="230" spans="2:11">
      <c r="B230" s="249">
        <v>78</v>
      </c>
      <c r="C230" s="125" t="s">
        <v>120</v>
      </c>
      <c r="K230" s="193">
        <v>1.5E-3</v>
      </c>
    </row>
    <row r="231" spans="2:11">
      <c r="B231" s="249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0" t="s">
        <v>122</v>
      </c>
      <c r="C234" s="276" t="s">
        <v>51</v>
      </c>
      <c r="D234" s="276"/>
      <c r="E234" s="276"/>
      <c r="F234" s="276"/>
      <c r="G234" s="276"/>
      <c r="H234" s="250"/>
      <c r="I234" s="178" t="s">
        <v>52</v>
      </c>
      <c r="J234" s="250" t="s">
        <v>53</v>
      </c>
      <c r="K234" s="250" t="s">
        <v>54</v>
      </c>
    </row>
    <row r="235" spans="2:11">
      <c r="B235" s="249"/>
    </row>
    <row r="236" spans="2:11" ht="12.75">
      <c r="B236" s="249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49"/>
    </row>
    <row r="238" spans="2:11">
      <c r="B238" s="249">
        <v>46</v>
      </c>
      <c r="C238" s="125" t="s">
        <v>125</v>
      </c>
      <c r="F238" s="213">
        <v>0.02</v>
      </c>
      <c r="K238" s="193">
        <v>7.3</v>
      </c>
    </row>
    <row r="240" spans="2:11">
      <c r="B240" s="249">
        <v>36</v>
      </c>
      <c r="C240" s="121" t="s">
        <v>126</v>
      </c>
      <c r="F240" s="213">
        <v>0.02</v>
      </c>
      <c r="K240" s="193">
        <v>7.3</v>
      </c>
    </row>
    <row r="242" spans="2:15">
      <c r="B242" s="249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1817.6913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2182.6913</v>
      </c>
    </row>
    <row r="255" spans="2:15">
      <c r="J255" s="136" t="s">
        <v>46</v>
      </c>
      <c r="K255" s="193">
        <v>232.22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8.3992000000000004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7" t="s">
        <v>132</v>
      </c>
      <c r="C264" s="278"/>
      <c r="D264" s="278"/>
      <c r="E264" s="278"/>
      <c r="F264" s="278"/>
      <c r="G264" s="278"/>
      <c r="H264" s="278"/>
      <c r="I264" s="278"/>
      <c r="J264" s="278"/>
      <c r="K264" s="278"/>
    </row>
    <row r="265" spans="2:16">
      <c r="B265" s="279"/>
      <c r="C265" s="279"/>
      <c r="D265" s="279"/>
      <c r="E265" s="279"/>
      <c r="F265" s="279"/>
      <c r="G265" s="279"/>
      <c r="H265" s="279"/>
      <c r="I265" s="279"/>
      <c r="J265" s="279"/>
      <c r="K265" s="279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0" t="s">
        <v>133</v>
      </c>
      <c r="D267" s="280"/>
      <c r="E267" s="280"/>
      <c r="F267" s="280"/>
      <c r="G267" s="280"/>
      <c r="H267" s="281">
        <v>8.3992000000000004</v>
      </c>
      <c r="I267" s="282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71" t="s">
        <v>134</v>
      </c>
      <c r="D269" s="271"/>
      <c r="E269" s="271"/>
      <c r="F269" s="271"/>
      <c r="G269" s="271"/>
      <c r="H269" s="272">
        <v>6.6573000000000002</v>
      </c>
      <c r="I269" s="273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71" t="s">
        <v>135</v>
      </c>
      <c r="D271" s="271"/>
      <c r="E271" s="271"/>
      <c r="F271" s="271"/>
      <c r="G271" s="271"/>
      <c r="H271" s="272">
        <v>22.865500000000001</v>
      </c>
      <c r="I271" s="273"/>
      <c r="J271" s="125"/>
      <c r="K271" s="125"/>
    </row>
    <row r="273" spans="2:11">
      <c r="B273" s="274"/>
      <c r="C273" s="275"/>
      <c r="D273" s="275"/>
      <c r="E273" s="275"/>
      <c r="F273" s="275"/>
      <c r="G273" s="275"/>
      <c r="H273" s="275"/>
      <c r="I273" s="275"/>
      <c r="J273" s="275"/>
      <c r="K273" s="275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C211 F211 C160 C163">
      <formula1>D23</formula1>
      <formula2>I23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144</vt:i4>
      </vt:variant>
    </vt:vector>
  </HeadingPairs>
  <TitlesOfParts>
    <vt:vector size="154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  <vt:lpstr>EDIFICACIONES!BONOHIJOS</vt:lpstr>
      <vt:lpstr>ELECTRICIDAD!BONOHIJOS</vt:lpstr>
      <vt:lpstr>ELECTROMECANICA!BONOHIJOS</vt:lpstr>
      <vt:lpstr>REPARACIONES!BONOHIJOS</vt:lpstr>
      <vt:lpstr>'SANEAMIENTO AMBIENTAL'!BONOHIJOS</vt:lpstr>
      <vt:lpstr>TRANSPORTE!BONOHIJOS</vt:lpstr>
      <vt:lpstr>URBANISMO!BONOHIJOS</vt:lpstr>
      <vt:lpstr>VIALIDAD!BONOHIJOS</vt:lpstr>
      <vt:lpstr>EDIFICACIONES!BONOMATRI</vt:lpstr>
      <vt:lpstr>ELECTRICIDAD!BONOMATRI</vt:lpstr>
      <vt:lpstr>ELECTROMECANICA!BONOMATRI</vt:lpstr>
      <vt:lpstr>REPARACIONES!BONOMATRI</vt:lpstr>
      <vt:lpstr>'SANEAMIENTO AMBIENTAL'!BONOMATRI</vt:lpstr>
      <vt:lpstr>TRANSPORTE!BONOMATRI</vt:lpstr>
      <vt:lpstr>URBANISMO!BONOMATRI</vt:lpstr>
      <vt:lpstr>VIALIDAD!BONOMATRI</vt:lpstr>
      <vt:lpstr>EDIFICACIONES!BVACACION</vt:lpstr>
      <vt:lpstr>ELECTRICIDAD!BVACACION</vt:lpstr>
      <vt:lpstr>ELECTROMECANICA!BVACACION</vt:lpstr>
      <vt:lpstr>REPARACIONES!BVACACION</vt:lpstr>
      <vt:lpstr>'SANEAMIENTO AMBIENTAL'!BVACACION</vt:lpstr>
      <vt:lpstr>TRANSPORTE!BVACACION</vt:lpstr>
      <vt:lpstr>URBANISMO!BVACACION</vt:lpstr>
      <vt:lpstr>VIALIDAD!BVACACION</vt:lpstr>
      <vt:lpstr>EDIFICACIONES!DPm</vt:lpstr>
      <vt:lpstr>ELECTRICIDAD!DPm</vt:lpstr>
      <vt:lpstr>ELECTROMECANICA!DPm</vt:lpstr>
      <vt:lpstr>REPARACIONES!DPm</vt:lpstr>
      <vt:lpstr>'SANEAMIENTO AMBIENTAL'!DPm</vt:lpstr>
      <vt:lpstr>TRANSPORTE!DPm</vt:lpstr>
      <vt:lpstr>URBANISMO!DPm</vt:lpstr>
      <vt:lpstr>VIALIDAD!DPm</vt:lpstr>
      <vt:lpstr>EDIFICACIONES!DPsem</vt:lpstr>
      <vt:lpstr>ELECTRICIDAD!DPsem</vt:lpstr>
      <vt:lpstr>ELECTROMECANICA!DPsem</vt:lpstr>
      <vt:lpstr>REPARACIONES!DPsem</vt:lpstr>
      <vt:lpstr>'SANEAMIENTO AMBIENTAL'!DPsem</vt:lpstr>
      <vt:lpstr>TRANSPORTE!DPsem</vt:lpstr>
      <vt:lpstr>URBANISMO!DPsem</vt:lpstr>
      <vt:lpstr>VIALIDAD!DPsem</vt:lpstr>
      <vt:lpstr>EDIFICACIONES!FFPROY</vt:lpstr>
      <vt:lpstr>ELECTRICIDAD!FFPROY</vt:lpstr>
      <vt:lpstr>ELECTROMECANICA!FFPROY</vt:lpstr>
      <vt:lpstr>REPARACIONES!FFPROY</vt:lpstr>
      <vt:lpstr>'SANEAMIENTO AMBIENTAL'!FFPROY</vt:lpstr>
      <vt:lpstr>TRANSPORTE!FFPROY</vt:lpstr>
      <vt:lpstr>URBANISMO!FFPROY</vt:lpstr>
      <vt:lpstr>VIALIDAD!FFPROY</vt:lpstr>
      <vt:lpstr>EDIFICACIONES!FFPROYR</vt:lpstr>
      <vt:lpstr>ELECTRICIDAD!FFPROYR</vt:lpstr>
      <vt:lpstr>ELECTROMECANICA!FFPROYR</vt:lpstr>
      <vt:lpstr>REPARACIONES!FFPROYR</vt:lpstr>
      <vt:lpstr>'SANEAMIENTO AMBIENTAL'!FFPROYR</vt:lpstr>
      <vt:lpstr>TRANSPORTE!FFPROYR</vt:lpstr>
      <vt:lpstr>URBANISMO!FFPROYR</vt:lpstr>
      <vt:lpstr>VIALIDAD!FFPROYR</vt:lpstr>
      <vt:lpstr>EDIFICACIONES!FIPROY</vt:lpstr>
      <vt:lpstr>ELECTRICIDAD!FIPROY</vt:lpstr>
      <vt:lpstr>ELECTROMECANICA!FIPROY</vt:lpstr>
      <vt:lpstr>REPARACIONES!FIPROY</vt:lpstr>
      <vt:lpstr>'SANEAMIENTO AMBIENTAL'!FIPROY</vt:lpstr>
      <vt:lpstr>TRANSPORTE!FIPROY</vt:lpstr>
      <vt:lpstr>URBANISMO!FIPROY</vt:lpstr>
      <vt:lpstr>VIALIDAD!FIPROY</vt:lpstr>
      <vt:lpstr>EDIFICACIONES!FIPROYR</vt:lpstr>
      <vt:lpstr>ELECTRICIDAD!FIPROYR</vt:lpstr>
      <vt:lpstr>ELECTROMECANICA!FIPROYR</vt:lpstr>
      <vt:lpstr>REPARACIONES!FIPROYR</vt:lpstr>
      <vt:lpstr>'SANEAMIENTO AMBIENTAL'!FIPROYR</vt:lpstr>
      <vt:lpstr>TRANSPORTE!FIPROYR</vt:lpstr>
      <vt:lpstr>URBANISMO!FIPROYR</vt:lpstr>
      <vt:lpstr>VIALIDAD!FIPROYR</vt:lpstr>
      <vt:lpstr>EDIFICACIONES!JEXTRA</vt:lpstr>
      <vt:lpstr>ELECTRICIDAD!JEXTRA</vt:lpstr>
      <vt:lpstr>ELECTROMECANICA!JEXTRA</vt:lpstr>
      <vt:lpstr>REPARACIONES!JEXTRA</vt:lpstr>
      <vt:lpstr>'SANEAMIENTO AMBIENTAL'!JEXTRA</vt:lpstr>
      <vt:lpstr>TRANSPORTE!JEXTRA</vt:lpstr>
      <vt:lpstr>URBANISMO!JEXTRA</vt:lpstr>
      <vt:lpstr>VIALIDAD!JEXTRA</vt:lpstr>
      <vt:lpstr>EDIFICACIONES!PUNTUAL</vt:lpstr>
      <vt:lpstr>ELECTRICIDAD!PUNTUAL</vt:lpstr>
      <vt:lpstr>ELECTROMECANICA!PUNTUAL</vt:lpstr>
      <vt:lpstr>REPARACIONES!PUNTUAL</vt:lpstr>
      <vt:lpstr>'SANEAMIENTO AMBIENTAL'!PUNTUAL</vt:lpstr>
      <vt:lpstr>TRANSPORTE!PUNTUAL</vt:lpstr>
      <vt:lpstr>URBANISMO!PUNTUAL</vt:lpstr>
      <vt:lpstr>VIALIDAD!PUNTUAL</vt:lpstr>
      <vt:lpstr>EDIFICACIONES!SBP</vt:lpstr>
      <vt:lpstr>ELECTRICIDAD!SBP</vt:lpstr>
      <vt:lpstr>ELECTROMECANICA!SBP</vt:lpstr>
      <vt:lpstr>REPARACIONES!SBP</vt:lpstr>
      <vt:lpstr>'SANEAMIENTO AMBIENTAL'!SBP</vt:lpstr>
      <vt:lpstr>TRANSPORTE!SBP</vt:lpstr>
      <vt:lpstr>URBANISMO!SBP</vt:lpstr>
      <vt:lpstr>VIALIDAD!SBP</vt:lpstr>
      <vt:lpstr>EDIFICACIONES!TDET</vt:lpstr>
      <vt:lpstr>ELECTRICIDAD!TDET</vt:lpstr>
      <vt:lpstr>ELECTROMECANICA!TDET</vt:lpstr>
      <vt:lpstr>REPARACIONES!TDET</vt:lpstr>
      <vt:lpstr>'SANEAMIENTO AMBIENTAL'!TDET</vt:lpstr>
      <vt:lpstr>TRANSPORTE!TDET</vt:lpstr>
      <vt:lpstr>URBANISMO!TDET</vt:lpstr>
      <vt:lpstr>VIALIDAD!TDET</vt:lpstr>
      <vt:lpstr>EDIFICACIONES!TDLL</vt:lpstr>
      <vt:lpstr>ELECTRICIDAD!TDLL</vt:lpstr>
      <vt:lpstr>ELECTROMECANICA!TDLL</vt:lpstr>
      <vt:lpstr>REPARACIONES!TDLL</vt:lpstr>
      <vt:lpstr>'SANEAMIENTO AMBIENTAL'!TDLL</vt:lpstr>
      <vt:lpstr>TRANSPORTE!TDLL</vt:lpstr>
      <vt:lpstr>URBANISMO!TDLL</vt:lpstr>
      <vt:lpstr>VIALIDAD!TDLL</vt:lpstr>
      <vt:lpstr>EDIFICACIONES!TDP</vt:lpstr>
      <vt:lpstr>ELECTRICIDAD!TDP</vt:lpstr>
      <vt:lpstr>ELECTROMECANICA!TDP</vt:lpstr>
      <vt:lpstr>REPARACIONES!TDP</vt:lpstr>
      <vt:lpstr>'SANEAMIENTO AMBIENTAL'!TDP</vt:lpstr>
      <vt:lpstr>TRANSPORTE!TDP</vt:lpstr>
      <vt:lpstr>URBANISMO!TDP</vt:lpstr>
      <vt:lpstr>VIALIDAD!TDP</vt:lpstr>
      <vt:lpstr>EDIFICACIONES!TDT</vt:lpstr>
      <vt:lpstr>ELECTRICIDAD!TDT</vt:lpstr>
      <vt:lpstr>ELECTROMECANICA!TDT</vt:lpstr>
      <vt:lpstr>REPARACIONES!TDT</vt:lpstr>
      <vt:lpstr>'SANEAMIENTO AMBIENTAL'!TDT</vt:lpstr>
      <vt:lpstr>TRANSPORTE!TDT</vt:lpstr>
      <vt:lpstr>URBANISMO!TDT</vt:lpstr>
      <vt:lpstr>VIALIDAD!TDT</vt:lpstr>
      <vt:lpstr>EDIFICACIONES!TESPECIAL</vt:lpstr>
      <vt:lpstr>ELECTRICIDAD!TESPECIAL</vt:lpstr>
      <vt:lpstr>ELECTROMECANICA!TESPECIAL</vt:lpstr>
      <vt:lpstr>REPARACIONES!TESPECIAL</vt:lpstr>
      <vt:lpstr>'SANEAMIENTO AMBIENTAL'!TESPECIAL</vt:lpstr>
      <vt:lpstr>TRANSPORTE!TESPECIAL</vt:lpstr>
      <vt:lpstr>URBANISMO!TESPECIAL</vt:lpstr>
      <vt:lpstr>VIALIDAD!TESPECIAL</vt:lpstr>
      <vt:lpstr>EDIFICACIONES!TOM</vt:lpstr>
      <vt:lpstr>ELECTRICIDAD!TOM</vt:lpstr>
      <vt:lpstr>ELECTROMECANICA!TOM</vt:lpstr>
      <vt:lpstr>REPARACIONES!TOM</vt:lpstr>
      <vt:lpstr>'SANEAMIENTO AMBIENTAL'!TOM</vt:lpstr>
      <vt:lpstr>TRANSPORTE!TOM</vt:lpstr>
      <vt:lpstr>URBANISMO!TOM</vt:lpstr>
      <vt:lpstr>VIALIDAD!TOM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2017-08-11T16:37:13Z</dcterms:modified>
</cp:coreProperties>
</file>